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465" windowWidth="15630" windowHeight="11190"/>
  </bookViews>
  <sheets>
    <sheet name="11.3" sheetId="9" r:id="rId1"/>
  </sheets>
  <definedNames>
    <definedName name="_xlnm._FilterDatabase" localSheetId="0" hidden="1">'11.3'!$A$15:$J$1528</definedName>
    <definedName name="_xlnm.Print_Titles" localSheetId="0">'11.3'!$13:$15</definedName>
    <definedName name="_xlnm.Print_Area" localSheetId="0">'11.3'!$A$1:$I$194</definedName>
  </definedNames>
  <calcPr calcId="144525" calcMode="manual"/>
</workbook>
</file>

<file path=xl/calcChain.xml><?xml version="1.0" encoding="utf-8"?>
<calcChain xmlns="http://schemas.openxmlformats.org/spreadsheetml/2006/main">
  <c r="H1527" i="9" l="1"/>
  <c r="F1527" i="9"/>
  <c r="I1527" i="9" s="1"/>
  <c r="H1526" i="9"/>
  <c r="F1526" i="9"/>
  <c r="H1525" i="9"/>
  <c r="F1525" i="9"/>
  <c r="H1524" i="9"/>
  <c r="E1524" i="9"/>
  <c r="F1524" i="9" s="1"/>
  <c r="H1523" i="9"/>
  <c r="E1523" i="9"/>
  <c r="F1523" i="9" s="1"/>
  <c r="H1522" i="9"/>
  <c r="E1522" i="9"/>
  <c r="F1522" i="9" s="1"/>
  <c r="H1521" i="9"/>
  <c r="F1521" i="9"/>
  <c r="H1520" i="9"/>
  <c r="E1520" i="9"/>
  <c r="F1520" i="9" s="1"/>
  <c r="I1520" i="9" s="1"/>
  <c r="H1519" i="9"/>
  <c r="E1519" i="9"/>
  <c r="F1519" i="9" s="1"/>
  <c r="H1518" i="9"/>
  <c r="H1528" i="9" s="1"/>
  <c r="E1518" i="9"/>
  <c r="F1518" i="9" s="1"/>
  <c r="I1518" i="9" s="1"/>
  <c r="F1517" i="9"/>
  <c r="F1516" i="9"/>
  <c r="F1515" i="9"/>
  <c r="H1514" i="9"/>
  <c r="F1514" i="9"/>
  <c r="H1513" i="9"/>
  <c r="F1513" i="9"/>
  <c r="I1513" i="9" s="1"/>
  <c r="H1512" i="9"/>
  <c r="F1512" i="9"/>
  <c r="I1512" i="9" s="1"/>
  <c r="H1511" i="9"/>
  <c r="F1511" i="9"/>
  <c r="H1510" i="9"/>
  <c r="F1510" i="9"/>
  <c r="H1509" i="9"/>
  <c r="F1509" i="9"/>
  <c r="H1508" i="9"/>
  <c r="F1508" i="9"/>
  <c r="H1507" i="9"/>
  <c r="F1507" i="9"/>
  <c r="I1507" i="9" s="1"/>
  <c r="H1506" i="9"/>
  <c r="F1506" i="9"/>
  <c r="H1505" i="9"/>
  <c r="F1505" i="9"/>
  <c r="I1505" i="9" s="1"/>
  <c r="F1504" i="9"/>
  <c r="E1503" i="9"/>
  <c r="D1503" i="9"/>
  <c r="C1503" i="9"/>
  <c r="H1501" i="9"/>
  <c r="F1501" i="9"/>
  <c r="H1500" i="9"/>
  <c r="F1500" i="9"/>
  <c r="I1500" i="9" s="1"/>
  <c r="H1499" i="9"/>
  <c r="F1499" i="9"/>
  <c r="I1499" i="9" s="1"/>
  <c r="H1498" i="9"/>
  <c r="F1498" i="9"/>
  <c r="I1498" i="9" s="1"/>
  <c r="F1497" i="9"/>
  <c r="A1497" i="9"/>
  <c r="H1496" i="9"/>
  <c r="F1496" i="9"/>
  <c r="H1495" i="9"/>
  <c r="F1495" i="9"/>
  <c r="I1495" i="9" s="1"/>
  <c r="H1494" i="9"/>
  <c r="F1494" i="9"/>
  <c r="I1494" i="9" s="1"/>
  <c r="H1493" i="9"/>
  <c r="F1493" i="9"/>
  <c r="I1493" i="9" s="1"/>
  <c r="F1492" i="9"/>
  <c r="I1492" i="9" s="1"/>
  <c r="A1492" i="9"/>
  <c r="H1491" i="9"/>
  <c r="F1491" i="9"/>
  <c r="I1491" i="9" s="1"/>
  <c r="H1490" i="9"/>
  <c r="F1490" i="9"/>
  <c r="H1489" i="9"/>
  <c r="F1489" i="9"/>
  <c r="H1488" i="9"/>
  <c r="F1488" i="9"/>
  <c r="F1487" i="9"/>
  <c r="I1487" i="9" s="1"/>
  <c r="A1487" i="9"/>
  <c r="F1486" i="9"/>
  <c r="A1486" i="9"/>
  <c r="E1485" i="9"/>
  <c r="D1485" i="9"/>
  <c r="C1485" i="9"/>
  <c r="F1484" i="9"/>
  <c r="I1484" i="9" s="1"/>
  <c r="E1483" i="9"/>
  <c r="F1483" i="9" s="1"/>
  <c r="I1483" i="9" s="1"/>
  <c r="F1482" i="9"/>
  <c r="I1482" i="9" s="1"/>
  <c r="F1481" i="9"/>
  <c r="I1481" i="9" s="1"/>
  <c r="F1480" i="9"/>
  <c r="I1480" i="9" s="1"/>
  <c r="F1479" i="9"/>
  <c r="I1479" i="9" s="1"/>
  <c r="F1478" i="9"/>
  <c r="I1478" i="9" s="1"/>
  <c r="E1477" i="9"/>
  <c r="F1477" i="9" s="1"/>
  <c r="I1477" i="9" s="1"/>
  <c r="F1476" i="9"/>
  <c r="I1476" i="9" s="1"/>
  <c r="E1475" i="9"/>
  <c r="F1475" i="9" s="1"/>
  <c r="I1475" i="9" s="1"/>
  <c r="F1474" i="9"/>
  <c r="A1474" i="9"/>
  <c r="F1473" i="9"/>
  <c r="I1473" i="9" s="1"/>
  <c r="F1472" i="9"/>
  <c r="I1472" i="9" s="1"/>
  <c r="F1471" i="9"/>
  <c r="I1471" i="9" s="1"/>
  <c r="F1470" i="9"/>
  <c r="I1470" i="9" s="1"/>
  <c r="F1469" i="9"/>
  <c r="I1469" i="9" s="1"/>
  <c r="F1468" i="9"/>
  <c r="I1468" i="9" s="1"/>
  <c r="F1467" i="9"/>
  <c r="I1467" i="9" s="1"/>
  <c r="F1466" i="9"/>
  <c r="I1466" i="9" s="1"/>
  <c r="F1465" i="9"/>
  <c r="I1465" i="9" s="1"/>
  <c r="I1464" i="9"/>
  <c r="F1464" i="9"/>
  <c r="A1464" i="9"/>
  <c r="F1463" i="9"/>
  <c r="I1463" i="9" s="1"/>
  <c r="F1462" i="9"/>
  <c r="I1462" i="9" s="1"/>
  <c r="F1461" i="9"/>
  <c r="I1461" i="9" s="1"/>
  <c r="I1460" i="9"/>
  <c r="F1460" i="9"/>
  <c r="F1459" i="9"/>
  <c r="I1459" i="9" s="1"/>
  <c r="F1458" i="9"/>
  <c r="I1458" i="9" s="1"/>
  <c r="F1457" i="9"/>
  <c r="I1457" i="9" s="1"/>
  <c r="F1456" i="9"/>
  <c r="I1456" i="9" s="1"/>
  <c r="F1455" i="9"/>
  <c r="I1455" i="9" s="1"/>
  <c r="F1454" i="9"/>
  <c r="I1454" i="9" s="1"/>
  <c r="F1453" i="9"/>
  <c r="F1452" i="9"/>
  <c r="I1452" i="9" s="1"/>
  <c r="F1451" i="9"/>
  <c r="I1451" i="9" s="1"/>
  <c r="A1451" i="9"/>
  <c r="F1450" i="9"/>
  <c r="A1450" i="9"/>
  <c r="D1449" i="9"/>
  <c r="D1448" i="9" s="1"/>
  <c r="C1449" i="9"/>
  <c r="H1447" i="9"/>
  <c r="F1447" i="9"/>
  <c r="I1447" i="9" s="1"/>
  <c r="F1446" i="9"/>
  <c r="A1446" i="9"/>
  <c r="H1445" i="9"/>
  <c r="F1445" i="9"/>
  <c r="I1445" i="9" s="1"/>
  <c r="F1444" i="9"/>
  <c r="A1444" i="9"/>
  <c r="H1443" i="9"/>
  <c r="F1443" i="9"/>
  <c r="I1443" i="9" s="1"/>
  <c r="H1442" i="9"/>
  <c r="F1442" i="9"/>
  <c r="H1441" i="9"/>
  <c r="F1441" i="9"/>
  <c r="H1440" i="9"/>
  <c r="F1440" i="9"/>
  <c r="A1440" i="9"/>
  <c r="H1439" i="9"/>
  <c r="F1439" i="9"/>
  <c r="H1438" i="9"/>
  <c r="F1438" i="9"/>
  <c r="E1438" i="9"/>
  <c r="H1437" i="9"/>
  <c r="F1437" i="9"/>
  <c r="I1437" i="9" s="1"/>
  <c r="F1436" i="9"/>
  <c r="A1436" i="9"/>
  <c r="H1435" i="9"/>
  <c r="F1435" i="9"/>
  <c r="H1434" i="9"/>
  <c r="F1434" i="9"/>
  <c r="I1434" i="9" s="1"/>
  <c r="H1433" i="9"/>
  <c r="F1433" i="9"/>
  <c r="H1432" i="9"/>
  <c r="F1432" i="9"/>
  <c r="I1432" i="9" s="1"/>
  <c r="A1432" i="9"/>
  <c r="H1431" i="9"/>
  <c r="F1431" i="9"/>
  <c r="H1430" i="9"/>
  <c r="F1430" i="9"/>
  <c r="H1429" i="9"/>
  <c r="F1429" i="9"/>
  <c r="A1429" i="9"/>
  <c r="F1428" i="9"/>
  <c r="A1428" i="9"/>
  <c r="H1427" i="9"/>
  <c r="F1427" i="9"/>
  <c r="A1427" i="9"/>
  <c r="E1426" i="9"/>
  <c r="E1425" i="9" s="1"/>
  <c r="D1426" i="9"/>
  <c r="D1425" i="9" s="1"/>
  <c r="C1426" i="9"/>
  <c r="A1426" i="9"/>
  <c r="H1424" i="9"/>
  <c r="I1424" i="9" s="1"/>
  <c r="F1424" i="9"/>
  <c r="H1423" i="9"/>
  <c r="F1423" i="9"/>
  <c r="A1423" i="9"/>
  <c r="H1422" i="9"/>
  <c r="F1422" i="9"/>
  <c r="I1422" i="9" s="1"/>
  <c r="H1421" i="9"/>
  <c r="F1421" i="9"/>
  <c r="I1421" i="9" s="1"/>
  <c r="H1420" i="9"/>
  <c r="F1420" i="9"/>
  <c r="I1420" i="9" s="1"/>
  <c r="A1420" i="9"/>
  <c r="H1419" i="9"/>
  <c r="F1419" i="9"/>
  <c r="H1418" i="9"/>
  <c r="F1418" i="9"/>
  <c r="I1418" i="9" s="1"/>
  <c r="H1417" i="9"/>
  <c r="E1417" i="9"/>
  <c r="D1417" i="9"/>
  <c r="F1417" i="9" s="1"/>
  <c r="H1416" i="9"/>
  <c r="F1416" i="9"/>
  <c r="A1416" i="9"/>
  <c r="F1415" i="9"/>
  <c r="A1415" i="9"/>
  <c r="H1414" i="9"/>
  <c r="F1414" i="9"/>
  <c r="H1413" i="9"/>
  <c r="F1413" i="9"/>
  <c r="H1412" i="9"/>
  <c r="I1412" i="9" s="1"/>
  <c r="F1412" i="9"/>
  <c r="A1412" i="9"/>
  <c r="H1411" i="9"/>
  <c r="I1411" i="9" s="1"/>
  <c r="F1411" i="9"/>
  <c r="H1410" i="9"/>
  <c r="F1410" i="9"/>
  <c r="H1409" i="9"/>
  <c r="F1409" i="9"/>
  <c r="H1408" i="9"/>
  <c r="F1408" i="9"/>
  <c r="A1408" i="9"/>
  <c r="H1407" i="9"/>
  <c r="F1407" i="9"/>
  <c r="I1407" i="9" s="1"/>
  <c r="H1406" i="9"/>
  <c r="I1406" i="9" s="1"/>
  <c r="F1406" i="9"/>
  <c r="I1405" i="9"/>
  <c r="H1405" i="9"/>
  <c r="F1405" i="9"/>
  <c r="H1404" i="9"/>
  <c r="F1404" i="9"/>
  <c r="I1404" i="9" s="1"/>
  <c r="A1404" i="9"/>
  <c r="F1403" i="9"/>
  <c r="A1403" i="9"/>
  <c r="F1402" i="9"/>
  <c r="A1402" i="9"/>
  <c r="E1401" i="9"/>
  <c r="C1401" i="9"/>
  <c r="F1398" i="9"/>
  <c r="I1398" i="9" s="1"/>
  <c r="A1398" i="9"/>
  <c r="F1397" i="9"/>
  <c r="A1397" i="9"/>
  <c r="H1395" i="9"/>
  <c r="F1395" i="9"/>
  <c r="H1394" i="9"/>
  <c r="F1394" i="9"/>
  <c r="E1393" i="9"/>
  <c r="F1392" i="9"/>
  <c r="F1391" i="9"/>
  <c r="F1390" i="9"/>
  <c r="H1389" i="9"/>
  <c r="H1390" i="9" s="1"/>
  <c r="H1392" i="9" s="1"/>
  <c r="I1392" i="9" s="1"/>
  <c r="G1389" i="9"/>
  <c r="F1389" i="9"/>
  <c r="H1388" i="9"/>
  <c r="F1388" i="9"/>
  <c r="I1388" i="9" s="1"/>
  <c r="H1387" i="9"/>
  <c r="I1387" i="9" s="1"/>
  <c r="F1387" i="9"/>
  <c r="I1386" i="9"/>
  <c r="H1386" i="9"/>
  <c r="G1386" i="9"/>
  <c r="F1386" i="9"/>
  <c r="I1385" i="9"/>
  <c r="H1385" i="9"/>
  <c r="F1385" i="9"/>
  <c r="H1384" i="9"/>
  <c r="G1384" i="9"/>
  <c r="F1384" i="9"/>
  <c r="H1383" i="9"/>
  <c r="F1383" i="9"/>
  <c r="H1382" i="9"/>
  <c r="G1382" i="9"/>
  <c r="F1382" i="9"/>
  <c r="H1381" i="9"/>
  <c r="G1381" i="9"/>
  <c r="F1381" i="9"/>
  <c r="H1380" i="9"/>
  <c r="F1380" i="9"/>
  <c r="H1379" i="9"/>
  <c r="G1379" i="9"/>
  <c r="F1379" i="9"/>
  <c r="H1378" i="9"/>
  <c r="G1378" i="9"/>
  <c r="F1378" i="9"/>
  <c r="H1377" i="9"/>
  <c r="F1377" i="9"/>
  <c r="H1376" i="9"/>
  <c r="F1376" i="9"/>
  <c r="H1375" i="9"/>
  <c r="F1375" i="9"/>
  <c r="H1374" i="9"/>
  <c r="G1374" i="9"/>
  <c r="G1380" i="9" s="1"/>
  <c r="F1374" i="9"/>
  <c r="I1373" i="9"/>
  <c r="H1373" i="9"/>
  <c r="F1373" i="9"/>
  <c r="H1372" i="9"/>
  <c r="F1372" i="9"/>
  <c r="I1372" i="9" s="1"/>
  <c r="H1371" i="9"/>
  <c r="G1371" i="9"/>
  <c r="G1383" i="9" s="1"/>
  <c r="F1371" i="9"/>
  <c r="F1370" i="9"/>
  <c r="A1370" i="9"/>
  <c r="F1369" i="9"/>
  <c r="F1368" i="9"/>
  <c r="H1367" i="9"/>
  <c r="F1367" i="9"/>
  <c r="F1366" i="9"/>
  <c r="F1365" i="9"/>
  <c r="F1364" i="9"/>
  <c r="H1363" i="9"/>
  <c r="F1363" i="9"/>
  <c r="F1362" i="9"/>
  <c r="F1361" i="9"/>
  <c r="H1360" i="9"/>
  <c r="H1362" i="9" s="1"/>
  <c r="F1360" i="9"/>
  <c r="H1359" i="9"/>
  <c r="F1359" i="9"/>
  <c r="F1358" i="9"/>
  <c r="F1357" i="9"/>
  <c r="H1356" i="9"/>
  <c r="H1358" i="9" s="1"/>
  <c r="F1356" i="9"/>
  <c r="F1355" i="9"/>
  <c r="F1354" i="9"/>
  <c r="I1353" i="9"/>
  <c r="H1353" i="9"/>
  <c r="H1354" i="9" s="1"/>
  <c r="F1353" i="9"/>
  <c r="F1352" i="9"/>
  <c r="I1352" i="9" s="1"/>
  <c r="F1351" i="9"/>
  <c r="A1351" i="9"/>
  <c r="D1350" i="9"/>
  <c r="C1350" i="9"/>
  <c r="F1348" i="9"/>
  <c r="A1348" i="9"/>
  <c r="F1347" i="9"/>
  <c r="A1347" i="9"/>
  <c r="F1346" i="9"/>
  <c r="A1346" i="9"/>
  <c r="F1345" i="9"/>
  <c r="F1344" i="9"/>
  <c r="I1344" i="9" s="1"/>
  <c r="A1344" i="9"/>
  <c r="F1343" i="9"/>
  <c r="I1343" i="9" s="1"/>
  <c r="A1343" i="9"/>
  <c r="F1342" i="9"/>
  <c r="F1341" i="9"/>
  <c r="I1341" i="9" s="1"/>
  <c r="A1341" i="9"/>
  <c r="F1340" i="9"/>
  <c r="F1339" i="9"/>
  <c r="I1339" i="9" s="1"/>
  <c r="A1339" i="9"/>
  <c r="F1338" i="9"/>
  <c r="F1337" i="9"/>
  <c r="I1337" i="9" s="1"/>
  <c r="A1337" i="9"/>
  <c r="F1336" i="9"/>
  <c r="F1335" i="9"/>
  <c r="F1334" i="9"/>
  <c r="F1333" i="9"/>
  <c r="I1333" i="9" s="1"/>
  <c r="A1333" i="9"/>
  <c r="F1332" i="9"/>
  <c r="F1331" i="9"/>
  <c r="I1331" i="9" s="1"/>
  <c r="A1331" i="9"/>
  <c r="F1330" i="9"/>
  <c r="A1330" i="9"/>
  <c r="E1329" i="9"/>
  <c r="D1329" i="9"/>
  <c r="C1329" i="9"/>
  <c r="F1328" i="9"/>
  <c r="I1328" i="9" s="1"/>
  <c r="I1327" i="9"/>
  <c r="F1327" i="9"/>
  <c r="F1326" i="9"/>
  <c r="F1325" i="9"/>
  <c r="I1325" i="9" s="1"/>
  <c r="A1325" i="9"/>
  <c r="F1324" i="9"/>
  <c r="I1324" i="9" s="1"/>
  <c r="F1323" i="9"/>
  <c r="I1323" i="9" s="1"/>
  <c r="F1322" i="9"/>
  <c r="I1322" i="9" s="1"/>
  <c r="E1322" i="9"/>
  <c r="E1292" i="9" s="1"/>
  <c r="E1291" i="9" s="1"/>
  <c r="F1321" i="9"/>
  <c r="I1321" i="9" s="1"/>
  <c r="A1321" i="9"/>
  <c r="F1320" i="9"/>
  <c r="F1319" i="9"/>
  <c r="I1319" i="9" s="1"/>
  <c r="A1319" i="9"/>
  <c r="F1318" i="9"/>
  <c r="A1318" i="9"/>
  <c r="F1317" i="9"/>
  <c r="F1316" i="9"/>
  <c r="F1315" i="9"/>
  <c r="I1315" i="9" s="1"/>
  <c r="A1315" i="9"/>
  <c r="F1314" i="9"/>
  <c r="F1313" i="9"/>
  <c r="F1312" i="9"/>
  <c r="F1311" i="9"/>
  <c r="B1311" i="9"/>
  <c r="F1310" i="9"/>
  <c r="I1310" i="9" s="1"/>
  <c r="A1310" i="9"/>
  <c r="F1309" i="9"/>
  <c r="F1308" i="9"/>
  <c r="F1307" i="9"/>
  <c r="I1307" i="9" s="1"/>
  <c r="A1307" i="9"/>
  <c r="F1306" i="9"/>
  <c r="F1305" i="9"/>
  <c r="F1304" i="9"/>
  <c r="F1303" i="9"/>
  <c r="F1302" i="9"/>
  <c r="I1302" i="9" s="1"/>
  <c r="A1302" i="9"/>
  <c r="F1301" i="9"/>
  <c r="F1300" i="9"/>
  <c r="F1299" i="9"/>
  <c r="F1298" i="9"/>
  <c r="I1297" i="9"/>
  <c r="F1297" i="9"/>
  <c r="A1297" i="9"/>
  <c r="F1296" i="9"/>
  <c r="H1295" i="9"/>
  <c r="F1295" i="9"/>
  <c r="F1294" i="9"/>
  <c r="I1294" i="9" s="1"/>
  <c r="A1294" i="9"/>
  <c r="F1293" i="9"/>
  <c r="A1293" i="9"/>
  <c r="D1292" i="9"/>
  <c r="D1291" i="9" s="1"/>
  <c r="C1292" i="9"/>
  <c r="H1290" i="9"/>
  <c r="F1290" i="9"/>
  <c r="I1290" i="9" s="1"/>
  <c r="H1289" i="9"/>
  <c r="F1289" i="9"/>
  <c r="F1288" i="9"/>
  <c r="I1288" i="9" s="1"/>
  <c r="A1288" i="9"/>
  <c r="F1287" i="9"/>
  <c r="I1287" i="9" s="1"/>
  <c r="A1287" i="9"/>
  <c r="H1286" i="9"/>
  <c r="F1286" i="9"/>
  <c r="H1285" i="9"/>
  <c r="I1285" i="9" s="1"/>
  <c r="F1285" i="9"/>
  <c r="H1284" i="9"/>
  <c r="I1284" i="9" s="1"/>
  <c r="F1284" i="9"/>
  <c r="F1283" i="9"/>
  <c r="I1283" i="9" s="1"/>
  <c r="A1283" i="9"/>
  <c r="I1282" i="9"/>
  <c r="F1282" i="9"/>
  <c r="A1282" i="9"/>
  <c r="H1281" i="9"/>
  <c r="I1281" i="9" s="1"/>
  <c r="F1281" i="9"/>
  <c r="A1281" i="9"/>
  <c r="H1280" i="9"/>
  <c r="I1280" i="9" s="1"/>
  <c r="F1280" i="9"/>
  <c r="A1280" i="9"/>
  <c r="H1279" i="9"/>
  <c r="I1279" i="9" s="1"/>
  <c r="F1279" i="9"/>
  <c r="F1278" i="9"/>
  <c r="I1278" i="9" s="1"/>
  <c r="A1278" i="9"/>
  <c r="F1277" i="9"/>
  <c r="I1277" i="9" s="1"/>
  <c r="A1277" i="9"/>
  <c r="F1276" i="9"/>
  <c r="I1276" i="9" s="1"/>
  <c r="H1275" i="9"/>
  <c r="I1275" i="9" s="1"/>
  <c r="F1275" i="9"/>
  <c r="F1274" i="9"/>
  <c r="I1274" i="9" s="1"/>
  <c r="A1274" i="9"/>
  <c r="H1273" i="9"/>
  <c r="F1273" i="9"/>
  <c r="I1272" i="9"/>
  <c r="H1272" i="9"/>
  <c r="E1272" i="9"/>
  <c r="F1272" i="9" s="1"/>
  <c r="F1271" i="9"/>
  <c r="I1271" i="9" s="1"/>
  <c r="A1271" i="9"/>
  <c r="F1270" i="9"/>
  <c r="A1270" i="9"/>
  <c r="H1269" i="9"/>
  <c r="F1269" i="9"/>
  <c r="I1269" i="9" s="1"/>
  <c r="H1268" i="9"/>
  <c r="F1268" i="9"/>
  <c r="F1267" i="9"/>
  <c r="I1267" i="9" s="1"/>
  <c r="A1267" i="9"/>
  <c r="F1266" i="9"/>
  <c r="A1266" i="9"/>
  <c r="F1265" i="9"/>
  <c r="I1265" i="9" s="1"/>
  <c r="A1265" i="9"/>
  <c r="E1264" i="9"/>
  <c r="D1264" i="9"/>
  <c r="C1264" i="9"/>
  <c r="H1263" i="9"/>
  <c r="I1263" i="9" s="1"/>
  <c r="F1263" i="9"/>
  <c r="F1262" i="9"/>
  <c r="I1262" i="9" s="1"/>
  <c r="A1262" i="9"/>
  <c r="H1261" i="9"/>
  <c r="F1261" i="9"/>
  <c r="H1260" i="9"/>
  <c r="F1260" i="9"/>
  <c r="H1259" i="9"/>
  <c r="E1259" i="9"/>
  <c r="F1259" i="9" s="1"/>
  <c r="I1258" i="9"/>
  <c r="F1258" i="9"/>
  <c r="A1258" i="9"/>
  <c r="F1257" i="9"/>
  <c r="A1257" i="9"/>
  <c r="H1256" i="9"/>
  <c r="F1256" i="9"/>
  <c r="H1255" i="9"/>
  <c r="F1255" i="9"/>
  <c r="I1255" i="9" s="1"/>
  <c r="F1254" i="9"/>
  <c r="I1254" i="9" s="1"/>
  <c r="A1254" i="9"/>
  <c r="H1253" i="9"/>
  <c r="F1253" i="9"/>
  <c r="H1252" i="9"/>
  <c r="F1252" i="9"/>
  <c r="I1252" i="9" s="1"/>
  <c r="H1251" i="9"/>
  <c r="F1251" i="9"/>
  <c r="I1251" i="9" s="1"/>
  <c r="F1250" i="9"/>
  <c r="I1250" i="9" s="1"/>
  <c r="A1250" i="9"/>
  <c r="F1249" i="9"/>
  <c r="A1249" i="9"/>
  <c r="I1248" i="9"/>
  <c r="F1248" i="9"/>
  <c r="A1248" i="9"/>
  <c r="D1247" i="9"/>
  <c r="D1246" i="9" s="1"/>
  <c r="D1245" i="9" s="1"/>
  <c r="C1247" i="9"/>
  <c r="C1246" i="9" s="1"/>
  <c r="I1358" i="9" l="1"/>
  <c r="I1260" i="9"/>
  <c r="I1273" i="9"/>
  <c r="I1286" i="9"/>
  <c r="I1289" i="9"/>
  <c r="I1356" i="9"/>
  <c r="I1410" i="9"/>
  <c r="I1416" i="9"/>
  <c r="I1429" i="9"/>
  <c r="I1438" i="9"/>
  <c r="I1490" i="9"/>
  <c r="I1511" i="9"/>
  <c r="I1259" i="9"/>
  <c r="I1360" i="9"/>
  <c r="I1363" i="9"/>
  <c r="I1374" i="9"/>
  <c r="G1377" i="9"/>
  <c r="I1394" i="9"/>
  <c r="I1417" i="9"/>
  <c r="I1423" i="9"/>
  <c r="I1439" i="9"/>
  <c r="I1442" i="9"/>
  <c r="I1510" i="9"/>
  <c r="I1522" i="9"/>
  <c r="I1524" i="9"/>
  <c r="I1253" i="9"/>
  <c r="I1256" i="9"/>
  <c r="F1264" i="9"/>
  <c r="I1268" i="9"/>
  <c r="I1264" i="9" s="1"/>
  <c r="F1329" i="9"/>
  <c r="H1355" i="9"/>
  <c r="I1362" i="9"/>
  <c r="I1375" i="9"/>
  <c r="I1408" i="9"/>
  <c r="I1414" i="9"/>
  <c r="F1426" i="9"/>
  <c r="I1427" i="9"/>
  <c r="I1430" i="9"/>
  <c r="I1433" i="9"/>
  <c r="I1435" i="9"/>
  <c r="I1441" i="9"/>
  <c r="I1489" i="9"/>
  <c r="I1496" i="9"/>
  <c r="I1501" i="9"/>
  <c r="I1506" i="9"/>
  <c r="I1508" i="9"/>
  <c r="I1519" i="9"/>
  <c r="I1521" i="9"/>
  <c r="I1523" i="9"/>
  <c r="I1525" i="9"/>
  <c r="H1391" i="9"/>
  <c r="H1393" i="9" s="1"/>
  <c r="F1292" i="9"/>
  <c r="I1376" i="9"/>
  <c r="I1379" i="9"/>
  <c r="I1383" i="9"/>
  <c r="I1390" i="9"/>
  <c r="I1409" i="9"/>
  <c r="I1413" i="9"/>
  <c r="I1419" i="9"/>
  <c r="C1425" i="9"/>
  <c r="C1400" i="9" s="1"/>
  <c r="I1431" i="9"/>
  <c r="I1440" i="9"/>
  <c r="F1485" i="9"/>
  <c r="I1488" i="9"/>
  <c r="I1485" i="9" s="1"/>
  <c r="I1509" i="9"/>
  <c r="I1514" i="9"/>
  <c r="I1378" i="9"/>
  <c r="I1382" i="9"/>
  <c r="I1389" i="9"/>
  <c r="I1395" i="9"/>
  <c r="F1503" i="9"/>
  <c r="I1526" i="9"/>
  <c r="C1291" i="9"/>
  <c r="F1291" i="9" s="1"/>
  <c r="H1338" i="9"/>
  <c r="I1338" i="9" s="1"/>
  <c r="H1314" i="9"/>
  <c r="I1314" i="9" s="1"/>
  <c r="H1309" i="9"/>
  <c r="H1345" i="9" s="1"/>
  <c r="H1305" i="9"/>
  <c r="I1305" i="9" s="1"/>
  <c r="H1301" i="9"/>
  <c r="H1332" i="9"/>
  <c r="I1332" i="9" s="1"/>
  <c r="H1316" i="9"/>
  <c r="I1316" i="9" s="1"/>
  <c r="H1303" i="9"/>
  <c r="I1303" i="9" s="1"/>
  <c r="H1299" i="9"/>
  <c r="H1320" i="9"/>
  <c r="I1320" i="9" s="1"/>
  <c r="H1317" i="9"/>
  <c r="I1317" i="9" s="1"/>
  <c r="H1313" i="9"/>
  <c r="I1313" i="9" s="1"/>
  <c r="H1308" i="9"/>
  <c r="I1308" i="9" s="1"/>
  <c r="H1304" i="9"/>
  <c r="H1300" i="9"/>
  <c r="H1296" i="9"/>
  <c r="I1296" i="9" s="1"/>
  <c r="I1301" i="9"/>
  <c r="H1306" i="9"/>
  <c r="H1342" i="9" s="1"/>
  <c r="I1342" i="9" s="1"/>
  <c r="I1261" i="9"/>
  <c r="I1295" i="9"/>
  <c r="I1309" i="9"/>
  <c r="I1311" i="9"/>
  <c r="I1326" i="9"/>
  <c r="I1354" i="9"/>
  <c r="I1359" i="9"/>
  <c r="H1366" i="9"/>
  <c r="I1366" i="9" s="1"/>
  <c r="H1364" i="9"/>
  <c r="I1364" i="9" s="1"/>
  <c r="H1365" i="9"/>
  <c r="I1365" i="9" s="1"/>
  <c r="I1371" i="9"/>
  <c r="I1377" i="9"/>
  <c r="I1381" i="9"/>
  <c r="I1384" i="9"/>
  <c r="F1393" i="9"/>
  <c r="E1350" i="9"/>
  <c r="F1350" i="9" s="1"/>
  <c r="E1400" i="9"/>
  <c r="C1245" i="9"/>
  <c r="E1247" i="9"/>
  <c r="H1311" i="9"/>
  <c r="I1355" i="9"/>
  <c r="I1367" i="9"/>
  <c r="I1380" i="9"/>
  <c r="H1368" i="9"/>
  <c r="I1368" i="9" s="1"/>
  <c r="H1369" i="9"/>
  <c r="I1369" i="9" s="1"/>
  <c r="H1298" i="9"/>
  <c r="I1298" i="9" s="1"/>
  <c r="H1357" i="9"/>
  <c r="I1357" i="9" s="1"/>
  <c r="H1361" i="9"/>
  <c r="I1361" i="9" s="1"/>
  <c r="D1401" i="9"/>
  <c r="E1449" i="9"/>
  <c r="E1448" i="9" s="1"/>
  <c r="I1453" i="9"/>
  <c r="I1449" i="9" s="1"/>
  <c r="H1516" i="9"/>
  <c r="I1516" i="9" s="1"/>
  <c r="C1448" i="9"/>
  <c r="H1515" i="9"/>
  <c r="I1515" i="9" s="1"/>
  <c r="F1449" i="9" l="1"/>
  <c r="I1503" i="9"/>
  <c r="I1426" i="9"/>
  <c r="I1425" i="9" s="1"/>
  <c r="I1247" i="9"/>
  <c r="I1246" i="9" s="1"/>
  <c r="I1401" i="9"/>
  <c r="I1400" i="9" s="1"/>
  <c r="I1399" i="9" s="1"/>
  <c r="I1448" i="9"/>
  <c r="I1393" i="9"/>
  <c r="C1399" i="9"/>
  <c r="F1425" i="9"/>
  <c r="I1391" i="9"/>
  <c r="D1400" i="9"/>
  <c r="F1401" i="9"/>
  <c r="E1399" i="9"/>
  <c r="I1350" i="9"/>
  <c r="H1340" i="9"/>
  <c r="I1340" i="9" s="1"/>
  <c r="I1304" i="9"/>
  <c r="F1448" i="9"/>
  <c r="H1335" i="9"/>
  <c r="I1335" i="9" s="1"/>
  <c r="I1299" i="9"/>
  <c r="H1334" i="9"/>
  <c r="I1334" i="9" s="1"/>
  <c r="H1312" i="9"/>
  <c r="I1312" i="9" s="1"/>
  <c r="E1246" i="9"/>
  <c r="F1247" i="9"/>
  <c r="H1336" i="9"/>
  <c r="I1336" i="9" s="1"/>
  <c r="I1300" i="9"/>
  <c r="I1345" i="9"/>
  <c r="H1346" i="9"/>
  <c r="I1346" i="9" s="1"/>
  <c r="I1306" i="9"/>
  <c r="I1292" i="9" l="1"/>
  <c r="I1329" i="9"/>
  <c r="D1399" i="9"/>
  <c r="F1399" i="9" s="1"/>
  <c r="F1400" i="9"/>
  <c r="E1245" i="9"/>
  <c r="F1245" i="9" s="1"/>
  <c r="F1246" i="9"/>
  <c r="I1291" i="9" l="1"/>
  <c r="I1245" i="9" s="1"/>
  <c r="F1243" i="9" l="1"/>
  <c r="F1241" i="9"/>
  <c r="E1240" i="9"/>
  <c r="D1240" i="9"/>
  <c r="C1240" i="9"/>
  <c r="I1236" i="9"/>
  <c r="E1236" i="9"/>
  <c r="E1232" i="9" s="1"/>
  <c r="D1236" i="9"/>
  <c r="C1236" i="9"/>
  <c r="C1232" i="9" s="1"/>
  <c r="F1235" i="9"/>
  <c r="F1234" i="9"/>
  <c r="E1233" i="9"/>
  <c r="D1233" i="9"/>
  <c r="C1233" i="9"/>
  <c r="F1231" i="9"/>
  <c r="E1229" i="9"/>
  <c r="E1228" i="9" s="1"/>
  <c r="D1229" i="9"/>
  <c r="C1228" i="9"/>
  <c r="I1224" i="9"/>
  <c r="F1224" i="9"/>
  <c r="E1224" i="9"/>
  <c r="D1224" i="9"/>
  <c r="C1224" i="9"/>
  <c r="F1223" i="9"/>
  <c r="F1222" i="9"/>
  <c r="E1221" i="9"/>
  <c r="D1221" i="9"/>
  <c r="F1221" i="9" s="1"/>
  <c r="C1221" i="9"/>
  <c r="F1216" i="9"/>
  <c r="F1215" i="9" s="1"/>
  <c r="E1215" i="9"/>
  <c r="D1215" i="9"/>
  <c r="C1215" i="9"/>
  <c r="I1211" i="9"/>
  <c r="F1211" i="9"/>
  <c r="E1211" i="9"/>
  <c r="D1211" i="9"/>
  <c r="C1211" i="9"/>
  <c r="F1210" i="9"/>
  <c r="F1209" i="9"/>
  <c r="E1208" i="9"/>
  <c r="D1208" i="9"/>
  <c r="C1208" i="9"/>
  <c r="F1208" i="9" s="1"/>
  <c r="F1207" i="9" s="1"/>
  <c r="F1204" i="9"/>
  <c r="F1203" i="9" s="1"/>
  <c r="E1203" i="9"/>
  <c r="D1203" i="9"/>
  <c r="C1203" i="9"/>
  <c r="I1199" i="9"/>
  <c r="F1199" i="9"/>
  <c r="E1199" i="9"/>
  <c r="D1199" i="9"/>
  <c r="C1199" i="9"/>
  <c r="F1198" i="9"/>
  <c r="F1197" i="9"/>
  <c r="E1196" i="9"/>
  <c r="E1195" i="9" s="1"/>
  <c r="D1196" i="9"/>
  <c r="C1196" i="9"/>
  <c r="F1240" i="9" l="1"/>
  <c r="F1196" i="9"/>
  <c r="F1195" i="9" s="1"/>
  <c r="F1194" i="9" s="1"/>
  <c r="E1207" i="9"/>
  <c r="E1220" i="9"/>
  <c r="E1219" i="9" s="1"/>
  <c r="E1194" i="9"/>
  <c r="C1207" i="9"/>
  <c r="D1195" i="9"/>
  <c r="C1195" i="9"/>
  <c r="D1207" i="9"/>
  <c r="F1229" i="9"/>
  <c r="F1228" i="9" s="1"/>
  <c r="F1220" i="9" s="1"/>
  <c r="F1233" i="9"/>
  <c r="C1220" i="9"/>
  <c r="C1219" i="9" s="1"/>
  <c r="F1236" i="9"/>
  <c r="D1228" i="9"/>
  <c r="D1220" i="9" s="1"/>
  <c r="D1219" i="9" s="1"/>
  <c r="D1232" i="9"/>
  <c r="H1191" i="9"/>
  <c r="F1191" i="9"/>
  <c r="I1191" i="9" s="1"/>
  <c r="H1188" i="9"/>
  <c r="F1188" i="9"/>
  <c r="I1188" i="9" s="1"/>
  <c r="I1187" i="9" s="1"/>
  <c r="I1186" i="9" s="1"/>
  <c r="E1187" i="9"/>
  <c r="E1186" i="9" s="1"/>
  <c r="E1185" i="9" s="1"/>
  <c r="D1187" i="9"/>
  <c r="D1186" i="9" s="1"/>
  <c r="D1185" i="9" s="1"/>
  <c r="C1187" i="9"/>
  <c r="C1186" i="9" s="1"/>
  <c r="C1185" i="9" s="1"/>
  <c r="H1183" i="9"/>
  <c r="F1183" i="9"/>
  <c r="I1183" i="9" s="1"/>
  <c r="H1180" i="9"/>
  <c r="F1180" i="9"/>
  <c r="I1180" i="9" s="1"/>
  <c r="I1179" i="9" s="1"/>
  <c r="E1179" i="9"/>
  <c r="D1179" i="9"/>
  <c r="C1179" i="9"/>
  <c r="H1178" i="9"/>
  <c r="F1178" i="9"/>
  <c r="I1178" i="9" s="1"/>
  <c r="F1177" i="9"/>
  <c r="H1176" i="9"/>
  <c r="F1176" i="9"/>
  <c r="I1176" i="9" s="1"/>
  <c r="E1175" i="9"/>
  <c r="E1174" i="9" s="1"/>
  <c r="E1173" i="9" s="1"/>
  <c r="D1175" i="9"/>
  <c r="D1174" i="9" s="1"/>
  <c r="D1173" i="9" s="1"/>
  <c r="D1172" i="9" s="1"/>
  <c r="C1175" i="9"/>
  <c r="C1174" i="9" s="1"/>
  <c r="C1173" i="9" s="1"/>
  <c r="H1170" i="9"/>
  <c r="F1170" i="9"/>
  <c r="I1170" i="9" s="1"/>
  <c r="H1167" i="9"/>
  <c r="F1167" i="9"/>
  <c r="I1167" i="9" s="1"/>
  <c r="I1166" i="9" s="1"/>
  <c r="I1165" i="9" s="1"/>
  <c r="E1166" i="9"/>
  <c r="E1165" i="9" s="1"/>
  <c r="E1164" i="9" s="1"/>
  <c r="D1166" i="9"/>
  <c r="C1166" i="9"/>
  <c r="C1165" i="9" s="1"/>
  <c r="C1164" i="9" s="1"/>
  <c r="D1165" i="9"/>
  <c r="D1164" i="9" s="1"/>
  <c r="H1162" i="9"/>
  <c r="F1162" i="9"/>
  <c r="I1162" i="9" s="1"/>
  <c r="H1159" i="9"/>
  <c r="F1159" i="9"/>
  <c r="I1159" i="9" s="1"/>
  <c r="I1158" i="9" s="1"/>
  <c r="E1158" i="9"/>
  <c r="D1158" i="9"/>
  <c r="C1158" i="9"/>
  <c r="H1157" i="9"/>
  <c r="F1157" i="9"/>
  <c r="I1157" i="9" s="1"/>
  <c r="F1156" i="9"/>
  <c r="H1155" i="9"/>
  <c r="F1155" i="9"/>
  <c r="I1155" i="9" s="1"/>
  <c r="E1154" i="9"/>
  <c r="E1153" i="9" s="1"/>
  <c r="E1152" i="9" s="1"/>
  <c r="D1154" i="9"/>
  <c r="D1153" i="9" s="1"/>
  <c r="D1152" i="9" s="1"/>
  <c r="C1154" i="9"/>
  <c r="C1153" i="9" s="1"/>
  <c r="C1152" i="9" s="1"/>
  <c r="F1166" i="9" l="1"/>
  <c r="F1165" i="9" s="1"/>
  <c r="E1151" i="9"/>
  <c r="I1164" i="9"/>
  <c r="F1232" i="9"/>
  <c r="D1194" i="9"/>
  <c r="I1154" i="9"/>
  <c r="I1153" i="9" s="1"/>
  <c r="I1152" i="9" s="1"/>
  <c r="C1172" i="9"/>
  <c r="D1151" i="9"/>
  <c r="C1194" i="9"/>
  <c r="I1175" i="9"/>
  <c r="I1174" i="9" s="1"/>
  <c r="I1173" i="9" s="1"/>
  <c r="F1219" i="9"/>
  <c r="C1151" i="9"/>
  <c r="I1185" i="9"/>
  <c r="E1172" i="9"/>
  <c r="F1164" i="9"/>
  <c r="F1175" i="9"/>
  <c r="F1179" i="9"/>
  <c r="F1154" i="9"/>
  <c r="F1158" i="9"/>
  <c r="F1187" i="9"/>
  <c r="F1186" i="9" s="1"/>
  <c r="F1185" i="9" s="1"/>
  <c r="F1149" i="9"/>
  <c r="H1148" i="9"/>
  <c r="F1148" i="9"/>
  <c r="I1148" i="9" s="1"/>
  <c r="H1147" i="9"/>
  <c r="F1147" i="9"/>
  <c r="H1146" i="9"/>
  <c r="F1146" i="9"/>
  <c r="I1146" i="9" s="1"/>
  <c r="H1145" i="9"/>
  <c r="F1145" i="9"/>
  <c r="I1145" i="9" s="1"/>
  <c r="H1144" i="9"/>
  <c r="F1144" i="9"/>
  <c r="I1144" i="9" s="1"/>
  <c r="H1143" i="9"/>
  <c r="F1143" i="9"/>
  <c r="H1142" i="9"/>
  <c r="F1142" i="9"/>
  <c r="I1142" i="9" s="1"/>
  <c r="H1141" i="9"/>
  <c r="F1141" i="9"/>
  <c r="I1141" i="9" s="1"/>
  <c r="I1140" i="9"/>
  <c r="H1140" i="9"/>
  <c r="F1140" i="9"/>
  <c r="H1139" i="9"/>
  <c r="F1139" i="9"/>
  <c r="H1138" i="9"/>
  <c r="F1138" i="9"/>
  <c r="I1138" i="9" s="1"/>
  <c r="H1137" i="9"/>
  <c r="F1137" i="9"/>
  <c r="I1137" i="9" s="1"/>
  <c r="H1136" i="9"/>
  <c r="F1136" i="9"/>
  <c r="I1136" i="9" s="1"/>
  <c r="H1135" i="9"/>
  <c r="F1135" i="9"/>
  <c r="H1134" i="9"/>
  <c r="F1134" i="9"/>
  <c r="I1134" i="9" s="1"/>
  <c r="H1133" i="9"/>
  <c r="F1133" i="9"/>
  <c r="I1133" i="9" s="1"/>
  <c r="H1132" i="9"/>
  <c r="F1132" i="9"/>
  <c r="I1132" i="9" s="1"/>
  <c r="H1131" i="9"/>
  <c r="F1131" i="9"/>
  <c r="H1130" i="9"/>
  <c r="F1130" i="9"/>
  <c r="I1130" i="9" s="1"/>
  <c r="H1129" i="9"/>
  <c r="F1129" i="9"/>
  <c r="I1129" i="9" s="1"/>
  <c r="I1128" i="9"/>
  <c r="H1128" i="9"/>
  <c r="F1128" i="9"/>
  <c r="H1127" i="9"/>
  <c r="F1127" i="9"/>
  <c r="H1126" i="9"/>
  <c r="F1126" i="9"/>
  <c r="I1126" i="9" s="1"/>
  <c r="H1125" i="9"/>
  <c r="F1125" i="9"/>
  <c r="I1125" i="9" s="1"/>
  <c r="H1124" i="9"/>
  <c r="F1124" i="9"/>
  <c r="I1124" i="9" s="1"/>
  <c r="H1123" i="9"/>
  <c r="F1123" i="9"/>
  <c r="H1122" i="9"/>
  <c r="F1122" i="9"/>
  <c r="I1122" i="9" s="1"/>
  <c r="H1121" i="9"/>
  <c r="F1121" i="9"/>
  <c r="I1121" i="9" s="1"/>
  <c r="H1120" i="9"/>
  <c r="F1120" i="9"/>
  <c r="I1120" i="9" s="1"/>
  <c r="H1119" i="9"/>
  <c r="I1119" i="9" s="1"/>
  <c r="F1119" i="9"/>
  <c r="H1118" i="9"/>
  <c r="F1118" i="9"/>
  <c r="I1118" i="9" s="1"/>
  <c r="H1117" i="9"/>
  <c r="F1117" i="9"/>
  <c r="I1117" i="9" s="1"/>
  <c r="H1116" i="9"/>
  <c r="F1116" i="9"/>
  <c r="I1116" i="9" s="1"/>
  <c r="H1115" i="9"/>
  <c r="F1115" i="9"/>
  <c r="H1114" i="9"/>
  <c r="F1114" i="9"/>
  <c r="I1114" i="9" s="1"/>
  <c r="H1113" i="9"/>
  <c r="F1113" i="9"/>
  <c r="I1113" i="9" s="1"/>
  <c r="H1112" i="9"/>
  <c r="F1112" i="9"/>
  <c r="I1112" i="9" s="1"/>
  <c r="H1111" i="9"/>
  <c r="F1111" i="9"/>
  <c r="F1110" i="9"/>
  <c r="H1109" i="9"/>
  <c r="F1109" i="9"/>
  <c r="I1109" i="9" s="1"/>
  <c r="H1108" i="9"/>
  <c r="F1108" i="9"/>
  <c r="H1107" i="9"/>
  <c r="F1107" i="9"/>
  <c r="I1107" i="9" s="1"/>
  <c r="H1106" i="9"/>
  <c r="F1106" i="9"/>
  <c r="I1106" i="9" s="1"/>
  <c r="H1105" i="9"/>
  <c r="F1105" i="9"/>
  <c r="I1105" i="9" s="1"/>
  <c r="H1104" i="9"/>
  <c r="F1104" i="9"/>
  <c r="I1104" i="9" s="1"/>
  <c r="H1103" i="9"/>
  <c r="F1103" i="9"/>
  <c r="I1103" i="9" s="1"/>
  <c r="H1102" i="9"/>
  <c r="F1102" i="9"/>
  <c r="I1102" i="9" s="1"/>
  <c r="H1101" i="9"/>
  <c r="F1101" i="9"/>
  <c r="I1101" i="9" s="1"/>
  <c r="H1100" i="9"/>
  <c r="F1100" i="9"/>
  <c r="I1100" i="9" s="1"/>
  <c r="H1099" i="9"/>
  <c r="F1099" i="9"/>
  <c r="I1099" i="9" s="1"/>
  <c r="H1098" i="9"/>
  <c r="F1098" i="9"/>
  <c r="I1098" i="9" s="1"/>
  <c r="H1097" i="9"/>
  <c r="F1097" i="9"/>
  <c r="I1097" i="9" s="1"/>
  <c r="H1096" i="9"/>
  <c r="F1096" i="9"/>
  <c r="I1096" i="9" s="1"/>
  <c r="H1095" i="9"/>
  <c r="F1095" i="9"/>
  <c r="I1095" i="9" s="1"/>
  <c r="H1094" i="9"/>
  <c r="F1094" i="9"/>
  <c r="I1094" i="9" s="1"/>
  <c r="H1093" i="9"/>
  <c r="F1093" i="9"/>
  <c r="I1093" i="9" s="1"/>
  <c r="H1092" i="9"/>
  <c r="F1092" i="9"/>
  <c r="H1091" i="9"/>
  <c r="F1091" i="9"/>
  <c r="I1091" i="9" s="1"/>
  <c r="H1090" i="9"/>
  <c r="F1090" i="9"/>
  <c r="I1090" i="9" s="1"/>
  <c r="H1089" i="9"/>
  <c r="F1089" i="9"/>
  <c r="I1089" i="9" s="1"/>
  <c r="H1088" i="9"/>
  <c r="F1088" i="9"/>
  <c r="I1088" i="9" s="1"/>
  <c r="H1087" i="9"/>
  <c r="F1087" i="9"/>
  <c r="I1087" i="9" s="1"/>
  <c r="H1086" i="9"/>
  <c r="F1086" i="9"/>
  <c r="I1086" i="9" s="1"/>
  <c r="H1085" i="9"/>
  <c r="F1085" i="9"/>
  <c r="I1085" i="9" s="1"/>
  <c r="H1084" i="9"/>
  <c r="F1084" i="9"/>
  <c r="I1084" i="9" s="1"/>
  <c r="H1083" i="9"/>
  <c r="F1083" i="9"/>
  <c r="I1083" i="9" s="1"/>
  <c r="H1082" i="9"/>
  <c r="F1082" i="9"/>
  <c r="I1082" i="9" s="1"/>
  <c r="I1081" i="9"/>
  <c r="H1081" i="9"/>
  <c r="F1081" i="9"/>
  <c r="H1080" i="9"/>
  <c r="F1080" i="9"/>
  <c r="I1080" i="9" s="1"/>
  <c r="H1079" i="9"/>
  <c r="F1079" i="9"/>
  <c r="I1079" i="9" s="1"/>
  <c r="H1078" i="9"/>
  <c r="F1078" i="9"/>
  <c r="I1078" i="9" s="1"/>
  <c r="H1077" i="9"/>
  <c r="F1077" i="9"/>
  <c r="I1077" i="9" s="1"/>
  <c r="H1076" i="9"/>
  <c r="F1076" i="9"/>
  <c r="I1076" i="9" s="1"/>
  <c r="H1075" i="9"/>
  <c r="F1075" i="9"/>
  <c r="I1075" i="9" s="1"/>
  <c r="H1074" i="9"/>
  <c r="F1074" i="9"/>
  <c r="I1074" i="9" s="1"/>
  <c r="H1073" i="9"/>
  <c r="F1073" i="9"/>
  <c r="I1073" i="9" s="1"/>
  <c r="H1072" i="9"/>
  <c r="F1072" i="9"/>
  <c r="I1072" i="9" s="1"/>
  <c r="F1071" i="9"/>
  <c r="F1070" i="9"/>
  <c r="H1069" i="9"/>
  <c r="F1069" i="9"/>
  <c r="I1069" i="9" s="1"/>
  <c r="H1068" i="9"/>
  <c r="F1068" i="9"/>
  <c r="I1068" i="9" s="1"/>
  <c r="H1067" i="9"/>
  <c r="F1067" i="9"/>
  <c r="I1067" i="9" s="1"/>
  <c r="H1066" i="9"/>
  <c r="F1066" i="9"/>
  <c r="I1066" i="9" s="1"/>
  <c r="H1065" i="9"/>
  <c r="F1065" i="9"/>
  <c r="I1065" i="9" s="1"/>
  <c r="H1064" i="9"/>
  <c r="F1064" i="9"/>
  <c r="I1064" i="9" s="1"/>
  <c r="H1063" i="9"/>
  <c r="F1063" i="9"/>
  <c r="I1063" i="9" s="1"/>
  <c r="H1062" i="9"/>
  <c r="F1062" i="9"/>
  <c r="I1062" i="9" s="1"/>
  <c r="H1061" i="9"/>
  <c r="F1061" i="9"/>
  <c r="I1061" i="9" s="1"/>
  <c r="H1060" i="9"/>
  <c r="F1060" i="9"/>
  <c r="I1060" i="9" s="1"/>
  <c r="H1059" i="9"/>
  <c r="F1059" i="9"/>
  <c r="I1059" i="9" s="1"/>
  <c r="H1058" i="9"/>
  <c r="F1058" i="9"/>
  <c r="I1058" i="9" s="1"/>
  <c r="H1057" i="9"/>
  <c r="F1057" i="9"/>
  <c r="I1057" i="9" s="1"/>
  <c r="H1056" i="9"/>
  <c r="F1056" i="9"/>
  <c r="I1056" i="9" s="1"/>
  <c r="I1055" i="9"/>
  <c r="H1055" i="9"/>
  <c r="F1055" i="9"/>
  <c r="H1054" i="9"/>
  <c r="F1054" i="9"/>
  <c r="I1054" i="9" s="1"/>
  <c r="H1053" i="9"/>
  <c r="F1053" i="9"/>
  <c r="I1053" i="9" s="1"/>
  <c r="H1052" i="9"/>
  <c r="F1052" i="9"/>
  <c r="I1052" i="9" s="1"/>
  <c r="H1051" i="9"/>
  <c r="F1051" i="9"/>
  <c r="I1051" i="9" s="1"/>
  <c r="H1050" i="9"/>
  <c r="F1050" i="9"/>
  <c r="I1050" i="9" s="1"/>
  <c r="H1049" i="9"/>
  <c r="F1049" i="9"/>
  <c r="I1049" i="9" s="1"/>
  <c r="H1048" i="9"/>
  <c r="F1048" i="9"/>
  <c r="I1048" i="9" s="1"/>
  <c r="H1047" i="9"/>
  <c r="F1047" i="9"/>
  <c r="I1047" i="9" s="1"/>
  <c r="H1046" i="9"/>
  <c r="F1046" i="9"/>
  <c r="I1046" i="9" s="1"/>
  <c r="H1045" i="9"/>
  <c r="F1045" i="9"/>
  <c r="I1045" i="9" s="1"/>
  <c r="H1044" i="9"/>
  <c r="F1044" i="9"/>
  <c r="I1044" i="9" s="1"/>
  <c r="H1043" i="9"/>
  <c r="F1043" i="9"/>
  <c r="I1043" i="9" s="1"/>
  <c r="H1042" i="9"/>
  <c r="F1042" i="9"/>
  <c r="I1042" i="9" s="1"/>
  <c r="H1041" i="9"/>
  <c r="F1041" i="9"/>
  <c r="I1041" i="9" s="1"/>
  <c r="H1040" i="9"/>
  <c r="F1040" i="9"/>
  <c r="I1040" i="9" s="1"/>
  <c r="H1039" i="9"/>
  <c r="F1039" i="9"/>
  <c r="I1039" i="9" s="1"/>
  <c r="H1038" i="9"/>
  <c r="F1038" i="9"/>
  <c r="I1038" i="9" s="1"/>
  <c r="H1037" i="9"/>
  <c r="F1037" i="9"/>
  <c r="I1037" i="9" s="1"/>
  <c r="H1036" i="9"/>
  <c r="F1036" i="9"/>
  <c r="I1036" i="9" s="1"/>
  <c r="H1035" i="9"/>
  <c r="F1035" i="9"/>
  <c r="I1035" i="9" s="1"/>
  <c r="H1034" i="9"/>
  <c r="F1034" i="9"/>
  <c r="I1034" i="9" s="1"/>
  <c r="H1033" i="9"/>
  <c r="F1033" i="9"/>
  <c r="I1033" i="9" s="1"/>
  <c r="H1032" i="9"/>
  <c r="F1032" i="9"/>
  <c r="I1032" i="9" s="1"/>
  <c r="F1031" i="9"/>
  <c r="H1030" i="9"/>
  <c r="F1030" i="9"/>
  <c r="I1030" i="9" s="1"/>
  <c r="H1029" i="9"/>
  <c r="F1029" i="9"/>
  <c r="I1029" i="9" s="1"/>
  <c r="I1028" i="9"/>
  <c r="H1028" i="9"/>
  <c r="F1028" i="9"/>
  <c r="H1027" i="9"/>
  <c r="F1027" i="9"/>
  <c r="H1026" i="9"/>
  <c r="F1026" i="9"/>
  <c r="I1026" i="9" s="1"/>
  <c r="H1025" i="9"/>
  <c r="F1025" i="9"/>
  <c r="I1025" i="9" s="1"/>
  <c r="H1024" i="9"/>
  <c r="F1024" i="9"/>
  <c r="I1024" i="9" s="1"/>
  <c r="H1023" i="9"/>
  <c r="F1023" i="9"/>
  <c r="I1023" i="9" s="1"/>
  <c r="H1022" i="9"/>
  <c r="F1022" i="9"/>
  <c r="I1022" i="9" s="1"/>
  <c r="H1021" i="9"/>
  <c r="F1021" i="9"/>
  <c r="I1021" i="9" s="1"/>
  <c r="H1020" i="9"/>
  <c r="F1020" i="9"/>
  <c r="I1020" i="9" s="1"/>
  <c r="H1019" i="9"/>
  <c r="F1019" i="9"/>
  <c r="I1019" i="9" s="1"/>
  <c r="H1018" i="9"/>
  <c r="F1018" i="9"/>
  <c r="I1018" i="9" s="1"/>
  <c r="H1017" i="9"/>
  <c r="F1017" i="9"/>
  <c r="I1017" i="9" s="1"/>
  <c r="H1016" i="9"/>
  <c r="F1016" i="9"/>
  <c r="I1016" i="9" s="1"/>
  <c r="H1015" i="9"/>
  <c r="F1015" i="9"/>
  <c r="I1015" i="9" s="1"/>
  <c r="H1014" i="9"/>
  <c r="F1014" i="9"/>
  <c r="I1014" i="9" s="1"/>
  <c r="H1013" i="9"/>
  <c r="F1013" i="9"/>
  <c r="I1013" i="9" s="1"/>
  <c r="H1012" i="9"/>
  <c r="F1012" i="9"/>
  <c r="I1012" i="9" s="1"/>
  <c r="H1011" i="9"/>
  <c r="F1011" i="9"/>
  <c r="I1011" i="9" s="1"/>
  <c r="H1010" i="9"/>
  <c r="F1010" i="9"/>
  <c r="I1010" i="9" s="1"/>
  <c r="H1009" i="9"/>
  <c r="F1009" i="9"/>
  <c r="I1009" i="9" s="1"/>
  <c r="H1008" i="9"/>
  <c r="F1008" i="9"/>
  <c r="I1008" i="9" s="1"/>
  <c r="H1007" i="9"/>
  <c r="F1007" i="9"/>
  <c r="I1007" i="9" s="1"/>
  <c r="H1006" i="9"/>
  <c r="F1006" i="9"/>
  <c r="I1006" i="9" s="1"/>
  <c r="H1005" i="9"/>
  <c r="F1005" i="9"/>
  <c r="I1005" i="9" s="1"/>
  <c r="H1004" i="9"/>
  <c r="F1004" i="9"/>
  <c r="I1004" i="9" s="1"/>
  <c r="H1003" i="9"/>
  <c r="F1003" i="9"/>
  <c r="I1003" i="9" s="1"/>
  <c r="H1002" i="9"/>
  <c r="F1002" i="9"/>
  <c r="I1002" i="9" s="1"/>
  <c r="H1001" i="9"/>
  <c r="F1001" i="9"/>
  <c r="I1001" i="9" s="1"/>
  <c r="H1000" i="9"/>
  <c r="F1000" i="9"/>
  <c r="I1000" i="9" s="1"/>
  <c r="H999" i="9"/>
  <c r="F999" i="9"/>
  <c r="I999" i="9" s="1"/>
  <c r="F998" i="9"/>
  <c r="F997" i="9"/>
  <c r="F996" i="9"/>
  <c r="H995" i="9"/>
  <c r="F995" i="9"/>
  <c r="I995" i="9" s="1"/>
  <c r="H994" i="9"/>
  <c r="F994" i="9"/>
  <c r="H993" i="9"/>
  <c r="F993" i="9"/>
  <c r="I993" i="9" s="1"/>
  <c r="H992" i="9"/>
  <c r="F992" i="9"/>
  <c r="I992" i="9" s="1"/>
  <c r="F991" i="9"/>
  <c r="H990" i="9"/>
  <c r="F990" i="9"/>
  <c r="I990" i="9" s="1"/>
  <c r="H989" i="9"/>
  <c r="F989" i="9"/>
  <c r="I989" i="9" s="1"/>
  <c r="H988" i="9"/>
  <c r="F988" i="9"/>
  <c r="I988" i="9" s="1"/>
  <c r="H987" i="9"/>
  <c r="F987" i="9"/>
  <c r="I987" i="9" s="1"/>
  <c r="F986" i="9"/>
  <c r="F985" i="9"/>
  <c r="H984" i="9"/>
  <c r="F984" i="9"/>
  <c r="I984" i="9" s="1"/>
  <c r="H983" i="9"/>
  <c r="F983" i="9"/>
  <c r="I983" i="9" s="1"/>
  <c r="H982" i="9"/>
  <c r="F982" i="9"/>
  <c r="I982" i="9" s="1"/>
  <c r="H981" i="9"/>
  <c r="F981" i="9"/>
  <c r="I981" i="9" s="1"/>
  <c r="F980" i="9"/>
  <c r="H979" i="9"/>
  <c r="F979" i="9"/>
  <c r="I979" i="9" s="1"/>
  <c r="H978" i="9"/>
  <c r="F978" i="9"/>
  <c r="I978" i="9" s="1"/>
  <c r="H977" i="9"/>
  <c r="F977" i="9"/>
  <c r="I977" i="9" s="1"/>
  <c r="H976" i="9"/>
  <c r="F976" i="9"/>
  <c r="I976" i="9" s="1"/>
  <c r="F975" i="9"/>
  <c r="F974" i="9"/>
  <c r="F973" i="9"/>
  <c r="H972" i="9"/>
  <c r="F972" i="9"/>
  <c r="I972" i="9" s="1"/>
  <c r="H971" i="9"/>
  <c r="F971" i="9"/>
  <c r="I971" i="9" s="1"/>
  <c r="H970" i="9"/>
  <c r="F970" i="9"/>
  <c r="I970" i="9" s="1"/>
  <c r="H969" i="9"/>
  <c r="F969" i="9"/>
  <c r="I969" i="9" s="1"/>
  <c r="H968" i="9"/>
  <c r="F968" i="9"/>
  <c r="I968" i="9" s="1"/>
  <c r="H967" i="9"/>
  <c r="F967" i="9"/>
  <c r="I967" i="9" s="1"/>
  <c r="H966" i="9"/>
  <c r="F966" i="9"/>
  <c r="I966" i="9" s="1"/>
  <c r="H965" i="9"/>
  <c r="F965" i="9"/>
  <c r="I965" i="9" s="1"/>
  <c r="H964" i="9"/>
  <c r="F964" i="9"/>
  <c r="I964" i="9" s="1"/>
  <c r="H963" i="9"/>
  <c r="F963" i="9"/>
  <c r="I963" i="9" s="1"/>
  <c r="H962" i="9"/>
  <c r="F962" i="9"/>
  <c r="I962" i="9" s="1"/>
  <c r="H961" i="9"/>
  <c r="F961" i="9"/>
  <c r="I961" i="9" s="1"/>
  <c r="H960" i="9"/>
  <c r="F960" i="9"/>
  <c r="I960" i="9" s="1"/>
  <c r="H959" i="9"/>
  <c r="F959" i="9"/>
  <c r="I959" i="9" s="1"/>
  <c r="H958" i="9"/>
  <c r="F958" i="9"/>
  <c r="I958" i="9" s="1"/>
  <c r="H957" i="9"/>
  <c r="F957" i="9"/>
  <c r="I957" i="9" s="1"/>
  <c r="F956" i="9"/>
  <c r="H955" i="9"/>
  <c r="F955" i="9"/>
  <c r="I955" i="9" s="1"/>
  <c r="H954" i="9"/>
  <c r="F954" i="9"/>
  <c r="H953" i="9"/>
  <c r="F953" i="9"/>
  <c r="I953" i="9" s="1"/>
  <c r="H952" i="9"/>
  <c r="F952" i="9"/>
  <c r="I952" i="9" s="1"/>
  <c r="H951" i="9"/>
  <c r="F951" i="9"/>
  <c r="I951" i="9" s="1"/>
  <c r="H950" i="9"/>
  <c r="F950" i="9"/>
  <c r="H949" i="9"/>
  <c r="F949" i="9"/>
  <c r="I949" i="9" s="1"/>
  <c r="H948" i="9"/>
  <c r="F948" i="9"/>
  <c r="I948" i="9" s="1"/>
  <c r="H947" i="9"/>
  <c r="F947" i="9"/>
  <c r="I947" i="9" s="1"/>
  <c r="H946" i="9"/>
  <c r="F946" i="9"/>
  <c r="H945" i="9"/>
  <c r="F945" i="9"/>
  <c r="I945" i="9" s="1"/>
  <c r="H944" i="9"/>
  <c r="F944" i="9"/>
  <c r="I944" i="9" s="1"/>
  <c r="H943" i="9"/>
  <c r="F943" i="9"/>
  <c r="I943" i="9" s="1"/>
  <c r="H942" i="9"/>
  <c r="I942" i="9" s="1"/>
  <c r="F942" i="9"/>
  <c r="H941" i="9"/>
  <c r="F941" i="9"/>
  <c r="I941" i="9" s="1"/>
  <c r="H940" i="9"/>
  <c r="F940" i="9"/>
  <c r="I940" i="9" s="1"/>
  <c r="F939" i="9"/>
  <c r="F938" i="9"/>
  <c r="H937" i="9"/>
  <c r="F937" i="9"/>
  <c r="I937" i="9" s="1"/>
  <c r="H936" i="9"/>
  <c r="F936" i="9"/>
  <c r="H935" i="9"/>
  <c r="F935" i="9"/>
  <c r="I935" i="9" s="1"/>
  <c r="H934" i="9"/>
  <c r="F934" i="9"/>
  <c r="I934" i="9" s="1"/>
  <c r="H933" i="9"/>
  <c r="F933" i="9"/>
  <c r="I933" i="9" s="1"/>
  <c r="H932" i="9"/>
  <c r="F932" i="9"/>
  <c r="H931" i="9"/>
  <c r="F931" i="9"/>
  <c r="I931" i="9" s="1"/>
  <c r="H930" i="9"/>
  <c r="F930" i="9"/>
  <c r="I930" i="9" s="1"/>
  <c r="H929" i="9"/>
  <c r="F929" i="9"/>
  <c r="I929" i="9" s="1"/>
  <c r="H928" i="9"/>
  <c r="F928" i="9"/>
  <c r="I928" i="9" s="1"/>
  <c r="H927" i="9"/>
  <c r="F927" i="9"/>
  <c r="I927" i="9" s="1"/>
  <c r="H926" i="9"/>
  <c r="F926" i="9"/>
  <c r="I926" i="9" s="1"/>
  <c r="H925" i="9"/>
  <c r="F925" i="9"/>
  <c r="I925" i="9" s="1"/>
  <c r="H924" i="9"/>
  <c r="F924" i="9"/>
  <c r="I924" i="9" s="1"/>
  <c r="H923" i="9"/>
  <c r="F923" i="9"/>
  <c r="I923" i="9" s="1"/>
  <c r="H922" i="9"/>
  <c r="F922" i="9"/>
  <c r="I922" i="9" s="1"/>
  <c r="F921" i="9"/>
  <c r="H920" i="9"/>
  <c r="F920" i="9"/>
  <c r="I920" i="9" s="1"/>
  <c r="H919" i="9"/>
  <c r="F919" i="9"/>
  <c r="I919" i="9" s="1"/>
  <c r="H918" i="9"/>
  <c r="F918" i="9"/>
  <c r="H917" i="9"/>
  <c r="F917" i="9"/>
  <c r="I917" i="9" s="1"/>
  <c r="H916" i="9"/>
  <c r="F916" i="9"/>
  <c r="I916" i="9" s="1"/>
  <c r="H915" i="9"/>
  <c r="F915" i="9"/>
  <c r="I915" i="9" s="1"/>
  <c r="H914" i="9"/>
  <c r="F914" i="9"/>
  <c r="H913" i="9"/>
  <c r="F913" i="9"/>
  <c r="I913" i="9" s="1"/>
  <c r="H912" i="9"/>
  <c r="F912" i="9"/>
  <c r="I912" i="9" s="1"/>
  <c r="H911" i="9"/>
  <c r="F911" i="9"/>
  <c r="I911" i="9" s="1"/>
  <c r="H910" i="9"/>
  <c r="F910" i="9"/>
  <c r="I910" i="9" s="1"/>
  <c r="H909" i="9"/>
  <c r="F909" i="9"/>
  <c r="I909" i="9" s="1"/>
  <c r="H908" i="9"/>
  <c r="F908" i="9"/>
  <c r="I908" i="9" s="1"/>
  <c r="I907" i="9"/>
  <c r="H907" i="9"/>
  <c r="F907" i="9"/>
  <c r="H906" i="9"/>
  <c r="F906" i="9"/>
  <c r="I906" i="9" s="1"/>
  <c r="H905" i="9"/>
  <c r="F905" i="9"/>
  <c r="I905" i="9" s="1"/>
  <c r="F904" i="9"/>
  <c r="F903" i="9"/>
  <c r="F902" i="9"/>
  <c r="H901" i="9"/>
  <c r="F901" i="9"/>
  <c r="I901" i="9" s="1"/>
  <c r="H900" i="9"/>
  <c r="F900" i="9"/>
  <c r="I900" i="9" s="1"/>
  <c r="H899" i="9"/>
  <c r="F899" i="9"/>
  <c r="I899" i="9" s="1"/>
  <c r="I898" i="9"/>
  <c r="H898" i="9"/>
  <c r="F898" i="9"/>
  <c r="H897" i="9"/>
  <c r="F897" i="9"/>
  <c r="I897" i="9" s="1"/>
  <c r="H896" i="9"/>
  <c r="F896" i="9"/>
  <c r="I896" i="9" s="1"/>
  <c r="H895" i="9"/>
  <c r="F895" i="9"/>
  <c r="I895" i="9" s="1"/>
  <c r="H894" i="9"/>
  <c r="F894" i="9"/>
  <c r="I894" i="9" s="1"/>
  <c r="H893" i="9"/>
  <c r="F893" i="9"/>
  <c r="I893" i="9" s="1"/>
  <c r="H892" i="9"/>
  <c r="F892" i="9"/>
  <c r="I892" i="9" s="1"/>
  <c r="H891" i="9"/>
  <c r="F891" i="9"/>
  <c r="I891" i="9" s="1"/>
  <c r="H890" i="9"/>
  <c r="F890" i="9"/>
  <c r="I890" i="9" s="1"/>
  <c r="F889" i="9"/>
  <c r="H888" i="9"/>
  <c r="F888" i="9"/>
  <c r="I888" i="9" s="1"/>
  <c r="H887" i="9"/>
  <c r="F887" i="9"/>
  <c r="I887" i="9" s="1"/>
  <c r="H886" i="9"/>
  <c r="I886" i="9" s="1"/>
  <c r="F886" i="9"/>
  <c r="H885" i="9"/>
  <c r="F885" i="9"/>
  <c r="I885" i="9" s="1"/>
  <c r="H884" i="9"/>
  <c r="F884" i="9"/>
  <c r="I884" i="9" s="1"/>
  <c r="H883" i="9"/>
  <c r="F883" i="9"/>
  <c r="I883" i="9" s="1"/>
  <c r="H882" i="9"/>
  <c r="I882" i="9" s="1"/>
  <c r="F882" i="9"/>
  <c r="H881" i="9"/>
  <c r="F881" i="9"/>
  <c r="I881" i="9" s="1"/>
  <c r="H880" i="9"/>
  <c r="F880" i="9"/>
  <c r="I880" i="9" s="1"/>
  <c r="H879" i="9"/>
  <c r="F879" i="9"/>
  <c r="I879" i="9" s="1"/>
  <c r="I878" i="9"/>
  <c r="H878" i="9"/>
  <c r="F878" i="9"/>
  <c r="H877" i="9"/>
  <c r="F877" i="9"/>
  <c r="I877" i="9" s="1"/>
  <c r="I876" i="9" s="1"/>
  <c r="F876" i="9"/>
  <c r="F875" i="9"/>
  <c r="H874" i="9"/>
  <c r="F874" i="9"/>
  <c r="I874" i="9" s="1"/>
  <c r="H873" i="9"/>
  <c r="F873" i="9"/>
  <c r="I873" i="9" s="1"/>
  <c r="H872" i="9"/>
  <c r="F872" i="9"/>
  <c r="H871" i="9"/>
  <c r="F871" i="9"/>
  <c r="I871" i="9" s="1"/>
  <c r="H870" i="9"/>
  <c r="F870" i="9"/>
  <c r="I870" i="9" s="1"/>
  <c r="H869" i="9"/>
  <c r="F869" i="9"/>
  <c r="I869" i="9" s="1"/>
  <c r="H868" i="9"/>
  <c r="F868" i="9"/>
  <c r="H867" i="9"/>
  <c r="F867" i="9"/>
  <c r="I867" i="9" s="1"/>
  <c r="H866" i="9"/>
  <c r="F866" i="9"/>
  <c r="I866" i="9" s="1"/>
  <c r="H865" i="9"/>
  <c r="F865" i="9"/>
  <c r="I865" i="9" s="1"/>
  <c r="H864" i="9"/>
  <c r="F864" i="9"/>
  <c r="H863" i="9"/>
  <c r="F863" i="9"/>
  <c r="I863" i="9" s="1"/>
  <c r="F862" i="9"/>
  <c r="I861" i="9"/>
  <c r="H861" i="9"/>
  <c r="F861" i="9"/>
  <c r="H860" i="9"/>
  <c r="F860" i="9"/>
  <c r="H859" i="9"/>
  <c r="F859" i="9"/>
  <c r="I859" i="9" s="1"/>
  <c r="H858" i="9"/>
  <c r="F858" i="9"/>
  <c r="I858" i="9" s="1"/>
  <c r="H857" i="9"/>
  <c r="F857" i="9"/>
  <c r="I857" i="9" s="1"/>
  <c r="H856" i="9"/>
  <c r="F856" i="9"/>
  <c r="H855" i="9"/>
  <c r="F855" i="9"/>
  <c r="I855" i="9" s="1"/>
  <c r="H854" i="9"/>
  <c r="F854" i="9"/>
  <c r="I854" i="9" s="1"/>
  <c r="H853" i="9"/>
  <c r="F853" i="9"/>
  <c r="I853" i="9" s="1"/>
  <c r="H852" i="9"/>
  <c r="F852" i="9"/>
  <c r="I852" i="9" s="1"/>
  <c r="H851" i="9"/>
  <c r="F851" i="9"/>
  <c r="I851" i="9" s="1"/>
  <c r="H850" i="9"/>
  <c r="F850" i="9"/>
  <c r="I850" i="9" s="1"/>
  <c r="F849" i="9"/>
  <c r="F848" i="9"/>
  <c r="F847" i="9"/>
  <c r="F846" i="9"/>
  <c r="F845" i="9"/>
  <c r="H844" i="9"/>
  <c r="F844" i="9"/>
  <c r="I844" i="9" s="1"/>
  <c r="I843" i="9"/>
  <c r="H843" i="9"/>
  <c r="F843" i="9"/>
  <c r="H842" i="9"/>
  <c r="F842" i="9"/>
  <c r="I842" i="9" s="1"/>
  <c r="H841" i="9"/>
  <c r="F841" i="9"/>
  <c r="I841" i="9" s="1"/>
  <c r="H840" i="9"/>
  <c r="F840" i="9"/>
  <c r="I840" i="9" s="1"/>
  <c r="H839" i="9"/>
  <c r="F839" i="9"/>
  <c r="I839" i="9" s="1"/>
  <c r="I838" i="9"/>
  <c r="H838" i="9"/>
  <c r="F838" i="9"/>
  <c r="H837" i="9"/>
  <c r="F837" i="9"/>
  <c r="I837" i="9" s="1"/>
  <c r="H836" i="9"/>
  <c r="F836" i="9"/>
  <c r="I836" i="9" s="1"/>
  <c r="H835" i="9"/>
  <c r="F835" i="9"/>
  <c r="I835" i="9" s="1"/>
  <c r="H834" i="9"/>
  <c r="F834" i="9"/>
  <c r="I834" i="9" s="1"/>
  <c r="H833" i="9"/>
  <c r="F833" i="9"/>
  <c r="I833" i="9" s="1"/>
  <c r="H832" i="9"/>
  <c r="F832" i="9"/>
  <c r="I832" i="9" s="1"/>
  <c r="H831" i="9"/>
  <c r="F831" i="9"/>
  <c r="I831" i="9" s="1"/>
  <c r="H830" i="9"/>
  <c r="F830" i="9"/>
  <c r="I830" i="9" s="1"/>
  <c r="H829" i="9"/>
  <c r="F829" i="9"/>
  <c r="I829" i="9" s="1"/>
  <c r="H828" i="9"/>
  <c r="F828" i="9"/>
  <c r="I828" i="9" s="1"/>
  <c r="I827" i="9"/>
  <c r="H827" i="9"/>
  <c r="F827" i="9"/>
  <c r="H826" i="9"/>
  <c r="F826" i="9"/>
  <c r="I826" i="9" s="1"/>
  <c r="H825" i="9"/>
  <c r="F825" i="9"/>
  <c r="I825" i="9" s="1"/>
  <c r="H824" i="9"/>
  <c r="F824" i="9"/>
  <c r="I824" i="9" s="1"/>
  <c r="H823" i="9"/>
  <c r="F823" i="9"/>
  <c r="I823" i="9" s="1"/>
  <c r="I822" i="9"/>
  <c r="H822" i="9"/>
  <c r="F822" i="9"/>
  <c r="H821" i="9"/>
  <c r="F821" i="9"/>
  <c r="I821" i="9" s="1"/>
  <c r="H820" i="9"/>
  <c r="F820" i="9"/>
  <c r="I820" i="9" s="1"/>
  <c r="H819" i="9"/>
  <c r="F819" i="9"/>
  <c r="I819" i="9" s="1"/>
  <c r="H818" i="9"/>
  <c r="F818" i="9"/>
  <c r="I818" i="9" s="1"/>
  <c r="H817" i="9"/>
  <c r="F817" i="9"/>
  <c r="I817" i="9" s="1"/>
  <c r="I816" i="9"/>
  <c r="H816" i="9"/>
  <c r="H815" i="9"/>
  <c r="F815" i="9"/>
  <c r="I815" i="9" s="1"/>
  <c r="H814" i="9"/>
  <c r="F814" i="9"/>
  <c r="H813" i="9"/>
  <c r="F813" i="9"/>
  <c r="I813" i="9" s="1"/>
  <c r="H812" i="9"/>
  <c r="F812" i="9"/>
  <c r="I812" i="9" s="1"/>
  <c r="H811" i="9"/>
  <c r="F811" i="9"/>
  <c r="I811" i="9" s="1"/>
  <c r="H810" i="9"/>
  <c r="F810" i="9"/>
  <c r="H809" i="9"/>
  <c r="F809" i="9"/>
  <c r="I809" i="9" s="1"/>
  <c r="H808" i="9"/>
  <c r="F808" i="9"/>
  <c r="I808" i="9" s="1"/>
  <c r="H807" i="9"/>
  <c r="F807" i="9"/>
  <c r="I807" i="9" s="1"/>
  <c r="F806" i="9"/>
  <c r="H805" i="9"/>
  <c r="F805" i="9"/>
  <c r="I805" i="9" s="1"/>
  <c r="I804" i="9"/>
  <c r="H804" i="9"/>
  <c r="F804" i="9"/>
  <c r="H803" i="9"/>
  <c r="F803" i="9"/>
  <c r="H802" i="9"/>
  <c r="F802" i="9"/>
  <c r="I802" i="9" s="1"/>
  <c r="H801" i="9"/>
  <c r="F801" i="9"/>
  <c r="I801" i="9" s="1"/>
  <c r="H800" i="9"/>
  <c r="F800" i="9"/>
  <c r="I800" i="9" s="1"/>
  <c r="H799" i="9"/>
  <c r="F799" i="9"/>
  <c r="H798" i="9"/>
  <c r="F798" i="9"/>
  <c r="I798" i="9" s="1"/>
  <c r="H797" i="9"/>
  <c r="F797" i="9"/>
  <c r="I797" i="9" s="1"/>
  <c r="H796" i="9"/>
  <c r="F796" i="9"/>
  <c r="I796" i="9" s="1"/>
  <c r="H795" i="9"/>
  <c r="F795" i="9"/>
  <c r="H794" i="9"/>
  <c r="F794" i="9"/>
  <c r="I794" i="9" s="1"/>
  <c r="H793" i="9"/>
  <c r="F793" i="9"/>
  <c r="I793" i="9" s="1"/>
  <c r="H792" i="9"/>
  <c r="F792" i="9"/>
  <c r="I792" i="9" s="1"/>
  <c r="H791" i="9"/>
  <c r="I791" i="9" s="1"/>
  <c r="F791" i="9"/>
  <c r="H790" i="9"/>
  <c r="F790" i="9"/>
  <c r="I790" i="9" s="1"/>
  <c r="H789" i="9"/>
  <c r="F789" i="9"/>
  <c r="I789" i="9" s="1"/>
  <c r="H788" i="9"/>
  <c r="F788" i="9"/>
  <c r="I788" i="9" s="1"/>
  <c r="H787" i="9"/>
  <c r="F787" i="9"/>
  <c r="H786" i="9"/>
  <c r="F786" i="9"/>
  <c r="I786" i="9" s="1"/>
  <c r="H785" i="9"/>
  <c r="F785" i="9"/>
  <c r="I785" i="9" s="1"/>
  <c r="H784" i="9"/>
  <c r="F784" i="9"/>
  <c r="I784" i="9" s="1"/>
  <c r="H783" i="9"/>
  <c r="F783" i="9"/>
  <c r="H782" i="9"/>
  <c r="F782" i="9"/>
  <c r="I782" i="9" s="1"/>
  <c r="H781" i="9"/>
  <c r="F781" i="9"/>
  <c r="I781" i="9" s="1"/>
  <c r="H780" i="9"/>
  <c r="F780" i="9"/>
  <c r="I780" i="9" s="1"/>
  <c r="H779" i="9"/>
  <c r="F779" i="9"/>
  <c r="H778" i="9"/>
  <c r="F778" i="9"/>
  <c r="I778" i="9" s="1"/>
  <c r="H777" i="9"/>
  <c r="F777" i="9"/>
  <c r="I777" i="9" s="1"/>
  <c r="I776" i="9"/>
  <c r="H776" i="9"/>
  <c r="F776" i="9"/>
  <c r="H775" i="9"/>
  <c r="I775" i="9" s="1"/>
  <c r="F775" i="9"/>
  <c r="H774" i="9"/>
  <c r="F774" i="9"/>
  <c r="I774" i="9" s="1"/>
  <c r="H773" i="9"/>
  <c r="F773" i="9"/>
  <c r="I773" i="9" s="1"/>
  <c r="I772" i="9"/>
  <c r="H772" i="9"/>
  <c r="F772" i="9"/>
  <c r="H771" i="9"/>
  <c r="F771" i="9"/>
  <c r="H770" i="9"/>
  <c r="F770" i="9"/>
  <c r="I770" i="9" s="1"/>
  <c r="H769" i="9"/>
  <c r="F769" i="9"/>
  <c r="I769" i="9" s="1"/>
  <c r="H768" i="9"/>
  <c r="F768" i="9"/>
  <c r="I768" i="9" s="1"/>
  <c r="F767" i="9"/>
  <c r="F766" i="9"/>
  <c r="H765" i="9"/>
  <c r="F765" i="9"/>
  <c r="H764" i="9"/>
  <c r="F764" i="9"/>
  <c r="I764" i="9" s="1"/>
  <c r="H763" i="9"/>
  <c r="F763" i="9"/>
  <c r="I763" i="9" s="1"/>
  <c r="I762" i="9"/>
  <c r="H762" i="9"/>
  <c r="F762" i="9"/>
  <c r="H761" i="9"/>
  <c r="F761" i="9"/>
  <c r="H760" i="9"/>
  <c r="F760" i="9"/>
  <c r="I760" i="9" s="1"/>
  <c r="H759" i="9"/>
  <c r="F759" i="9"/>
  <c r="I759" i="9" s="1"/>
  <c r="H758" i="9"/>
  <c r="F758" i="9"/>
  <c r="I758" i="9" s="1"/>
  <c r="H757" i="9"/>
  <c r="I757" i="9" s="1"/>
  <c r="F757" i="9"/>
  <c r="H756" i="9"/>
  <c r="F756" i="9"/>
  <c r="I756" i="9" s="1"/>
  <c r="H755" i="9"/>
  <c r="F755" i="9"/>
  <c r="I755" i="9" s="1"/>
  <c r="H754" i="9"/>
  <c r="F754" i="9"/>
  <c r="I754" i="9" s="1"/>
  <c r="H753" i="9"/>
  <c r="F753" i="9"/>
  <c r="H752" i="9"/>
  <c r="F752" i="9"/>
  <c r="I752" i="9" s="1"/>
  <c r="H751" i="9"/>
  <c r="F751" i="9"/>
  <c r="I751" i="9" s="1"/>
  <c r="I750" i="9"/>
  <c r="H750" i="9"/>
  <c r="F750" i="9"/>
  <c r="H749" i="9"/>
  <c r="F749" i="9"/>
  <c r="H748" i="9"/>
  <c r="F748" i="9"/>
  <c r="I748" i="9" s="1"/>
  <c r="H747" i="9"/>
  <c r="F747" i="9"/>
  <c r="I747" i="9" s="1"/>
  <c r="H746" i="9"/>
  <c r="F746" i="9"/>
  <c r="I746" i="9" s="1"/>
  <c r="H745" i="9"/>
  <c r="F745" i="9"/>
  <c r="H744" i="9"/>
  <c r="F744" i="9"/>
  <c r="I744" i="9" s="1"/>
  <c r="H743" i="9"/>
  <c r="F743" i="9"/>
  <c r="I743" i="9" s="1"/>
  <c r="H742" i="9"/>
  <c r="F742" i="9"/>
  <c r="I742" i="9" s="1"/>
  <c r="H741" i="9"/>
  <c r="I741" i="9" s="1"/>
  <c r="F741" i="9"/>
  <c r="H740" i="9"/>
  <c r="F740" i="9"/>
  <c r="I740" i="9" s="1"/>
  <c r="H739" i="9"/>
  <c r="F739" i="9"/>
  <c r="I739" i="9" s="1"/>
  <c r="H738" i="9"/>
  <c r="F738" i="9"/>
  <c r="I738" i="9" s="1"/>
  <c r="H737" i="9"/>
  <c r="F737" i="9"/>
  <c r="H736" i="9"/>
  <c r="F736" i="9"/>
  <c r="I736" i="9" s="1"/>
  <c r="H735" i="9"/>
  <c r="F735" i="9"/>
  <c r="I735" i="9" s="1"/>
  <c r="H734" i="9"/>
  <c r="F734" i="9"/>
  <c r="I734" i="9" s="1"/>
  <c r="H733" i="9"/>
  <c r="F733" i="9"/>
  <c r="H732" i="9"/>
  <c r="F732" i="9"/>
  <c r="I732" i="9" s="1"/>
  <c r="H731" i="9"/>
  <c r="F731" i="9"/>
  <c r="I731" i="9" s="1"/>
  <c r="I730" i="9"/>
  <c r="H730" i="9"/>
  <c r="F730" i="9"/>
  <c r="H729" i="9"/>
  <c r="F729" i="9"/>
  <c r="H728" i="9"/>
  <c r="F728" i="9"/>
  <c r="I728" i="9" s="1"/>
  <c r="F727" i="9"/>
  <c r="H726" i="9"/>
  <c r="F726" i="9"/>
  <c r="H725" i="9"/>
  <c r="F725" i="9"/>
  <c r="I725" i="9" s="1"/>
  <c r="H724" i="9"/>
  <c r="F724" i="9"/>
  <c r="I724" i="9" s="1"/>
  <c r="H723" i="9"/>
  <c r="F723" i="9"/>
  <c r="I723" i="9" s="1"/>
  <c r="H722" i="9"/>
  <c r="F722" i="9"/>
  <c r="H721" i="9"/>
  <c r="F721" i="9"/>
  <c r="I721" i="9" s="1"/>
  <c r="H720" i="9"/>
  <c r="F720" i="9"/>
  <c r="I720" i="9" s="1"/>
  <c r="H719" i="9"/>
  <c r="F719" i="9"/>
  <c r="I719" i="9" s="1"/>
  <c r="H718" i="9"/>
  <c r="I718" i="9" s="1"/>
  <c r="F718" i="9"/>
  <c r="H717" i="9"/>
  <c r="F717" i="9"/>
  <c r="I717" i="9" s="1"/>
  <c r="H716" i="9"/>
  <c r="F716" i="9"/>
  <c r="I716" i="9" s="1"/>
  <c r="H715" i="9"/>
  <c r="F715" i="9"/>
  <c r="I715" i="9" s="1"/>
  <c r="H714" i="9"/>
  <c r="F714" i="9"/>
  <c r="H713" i="9"/>
  <c r="F713" i="9"/>
  <c r="I713" i="9" s="1"/>
  <c r="H712" i="9"/>
  <c r="F712" i="9"/>
  <c r="I712" i="9" s="1"/>
  <c r="H711" i="9"/>
  <c r="F711" i="9"/>
  <c r="I711" i="9" s="1"/>
  <c r="H710" i="9"/>
  <c r="F710" i="9"/>
  <c r="H709" i="9"/>
  <c r="F709" i="9"/>
  <c r="I709" i="9" s="1"/>
  <c r="H708" i="9"/>
  <c r="F708" i="9"/>
  <c r="I708" i="9" s="1"/>
  <c r="H707" i="9"/>
  <c r="F707" i="9"/>
  <c r="I707" i="9" s="1"/>
  <c r="H706" i="9"/>
  <c r="F706" i="9"/>
  <c r="H705" i="9"/>
  <c r="F705" i="9"/>
  <c r="I705" i="9" s="1"/>
  <c r="H704" i="9"/>
  <c r="F704" i="9"/>
  <c r="I704" i="9" s="1"/>
  <c r="I703" i="9"/>
  <c r="H703" i="9"/>
  <c r="F703" i="9"/>
  <c r="H702" i="9"/>
  <c r="I702" i="9" s="1"/>
  <c r="F702" i="9"/>
  <c r="H701" i="9"/>
  <c r="F701" i="9"/>
  <c r="I701" i="9" s="1"/>
  <c r="H700" i="9"/>
  <c r="F700" i="9"/>
  <c r="I700" i="9" s="1"/>
  <c r="I699" i="9"/>
  <c r="H699" i="9"/>
  <c r="F699" i="9"/>
  <c r="H698" i="9"/>
  <c r="I698" i="9" s="1"/>
  <c r="H697" i="9"/>
  <c r="F697" i="9"/>
  <c r="I697" i="9" s="1"/>
  <c r="H696" i="9"/>
  <c r="F696" i="9"/>
  <c r="I696" i="9" s="1"/>
  <c r="H695" i="9"/>
  <c r="F695" i="9"/>
  <c r="H694" i="9"/>
  <c r="F694" i="9"/>
  <c r="I694" i="9" s="1"/>
  <c r="H693" i="9"/>
  <c r="F693" i="9"/>
  <c r="I693" i="9" s="1"/>
  <c r="H692" i="9"/>
  <c r="F692" i="9"/>
  <c r="I692" i="9" s="1"/>
  <c r="H691" i="9"/>
  <c r="F691" i="9"/>
  <c r="H690" i="9"/>
  <c r="F690" i="9"/>
  <c r="I690" i="9" s="1"/>
  <c r="H689" i="9"/>
  <c r="F689" i="9"/>
  <c r="I689" i="9" s="1"/>
  <c r="F688" i="9"/>
  <c r="F687" i="9"/>
  <c r="F686" i="9"/>
  <c r="H685" i="9"/>
  <c r="F685" i="9"/>
  <c r="I685" i="9" s="1"/>
  <c r="H684" i="9"/>
  <c r="F684" i="9"/>
  <c r="I684" i="9" s="1"/>
  <c r="H683" i="9"/>
  <c r="F683" i="9"/>
  <c r="I683" i="9" s="1"/>
  <c r="H682" i="9"/>
  <c r="F682" i="9"/>
  <c r="F681" i="9"/>
  <c r="H680" i="9"/>
  <c r="F680" i="9"/>
  <c r="H679" i="9"/>
  <c r="F679" i="9"/>
  <c r="I679" i="9" s="1"/>
  <c r="H678" i="9"/>
  <c r="F678" i="9"/>
  <c r="I678" i="9" s="1"/>
  <c r="H677" i="9"/>
  <c r="F677" i="9"/>
  <c r="I677" i="9" s="1"/>
  <c r="F676" i="9"/>
  <c r="F675" i="9"/>
  <c r="H674" i="9"/>
  <c r="F674" i="9"/>
  <c r="I674" i="9" s="1"/>
  <c r="H673" i="9"/>
  <c r="F673" i="9"/>
  <c r="I673" i="9" s="1"/>
  <c r="H672" i="9"/>
  <c r="F672" i="9"/>
  <c r="H671" i="9"/>
  <c r="F671" i="9"/>
  <c r="I671" i="9" s="1"/>
  <c r="F670" i="9"/>
  <c r="H669" i="9"/>
  <c r="F669" i="9"/>
  <c r="I669" i="9" s="1"/>
  <c r="H668" i="9"/>
  <c r="F668" i="9"/>
  <c r="I668" i="9" s="1"/>
  <c r="H667" i="9"/>
  <c r="F667" i="9"/>
  <c r="I667" i="9" s="1"/>
  <c r="H666" i="9"/>
  <c r="F666" i="9"/>
  <c r="F665" i="9"/>
  <c r="F664" i="9"/>
  <c r="F663" i="9"/>
  <c r="H662" i="9"/>
  <c r="F662" i="9"/>
  <c r="I662" i="9" s="1"/>
  <c r="I661" i="9"/>
  <c r="H661" i="9"/>
  <c r="F661" i="9"/>
  <c r="H660" i="9"/>
  <c r="F660" i="9"/>
  <c r="H659" i="9"/>
  <c r="F659" i="9"/>
  <c r="I659" i="9" s="1"/>
  <c r="H658" i="9"/>
  <c r="F658" i="9"/>
  <c r="I658" i="9" s="1"/>
  <c r="H657" i="9"/>
  <c r="F657" i="9"/>
  <c r="I657" i="9" s="1"/>
  <c r="H656" i="9"/>
  <c r="I656" i="9" s="1"/>
  <c r="F656" i="9"/>
  <c r="H655" i="9"/>
  <c r="F655" i="9"/>
  <c r="I655" i="9" s="1"/>
  <c r="H654" i="9"/>
  <c r="F654" i="9"/>
  <c r="I654" i="9" s="1"/>
  <c r="H653" i="9"/>
  <c r="F653" i="9"/>
  <c r="I653" i="9" s="1"/>
  <c r="H652" i="9"/>
  <c r="F652" i="9"/>
  <c r="H651" i="9"/>
  <c r="F651" i="9"/>
  <c r="I651" i="9" s="1"/>
  <c r="H650" i="9"/>
  <c r="F650" i="9"/>
  <c r="I650" i="9" s="1"/>
  <c r="H649" i="9"/>
  <c r="F649" i="9"/>
  <c r="I649" i="9" s="1"/>
  <c r="H648" i="9"/>
  <c r="F648" i="9"/>
  <c r="H647" i="9"/>
  <c r="F647" i="9"/>
  <c r="I647" i="9" s="1"/>
  <c r="F646" i="9"/>
  <c r="H645" i="9"/>
  <c r="F645" i="9"/>
  <c r="H644" i="9"/>
  <c r="F644" i="9"/>
  <c r="I644" i="9" s="1"/>
  <c r="H643" i="9"/>
  <c r="F643" i="9"/>
  <c r="I643" i="9" s="1"/>
  <c r="H642" i="9"/>
  <c r="F642" i="9"/>
  <c r="I642" i="9" s="1"/>
  <c r="H641" i="9"/>
  <c r="I641" i="9" s="1"/>
  <c r="F641" i="9"/>
  <c r="H640" i="9"/>
  <c r="F640" i="9"/>
  <c r="I640" i="9" s="1"/>
  <c r="H639" i="9"/>
  <c r="F639" i="9"/>
  <c r="I639" i="9" s="1"/>
  <c r="H638" i="9"/>
  <c r="F638" i="9"/>
  <c r="I638" i="9" s="1"/>
  <c r="H637" i="9"/>
  <c r="F637" i="9"/>
  <c r="H636" i="9"/>
  <c r="F636" i="9"/>
  <c r="I636" i="9" s="1"/>
  <c r="H635" i="9"/>
  <c r="F635" i="9"/>
  <c r="I635" i="9" s="1"/>
  <c r="I634" i="9"/>
  <c r="H634" i="9"/>
  <c r="F634" i="9"/>
  <c r="H633" i="9"/>
  <c r="F633" i="9"/>
  <c r="H632" i="9"/>
  <c r="F632" i="9"/>
  <c r="I632" i="9" s="1"/>
  <c r="H631" i="9"/>
  <c r="F631" i="9"/>
  <c r="I631" i="9" s="1"/>
  <c r="I630" i="9"/>
  <c r="H630" i="9"/>
  <c r="F630" i="9"/>
  <c r="F629" i="9"/>
  <c r="F628" i="9"/>
  <c r="H627" i="9"/>
  <c r="F627" i="9"/>
  <c r="H626" i="9"/>
  <c r="F626" i="9"/>
  <c r="I626" i="9" s="1"/>
  <c r="H625" i="9"/>
  <c r="F625" i="9"/>
  <c r="I625" i="9" s="1"/>
  <c r="I624" i="9"/>
  <c r="H624" i="9"/>
  <c r="F624" i="9"/>
  <c r="H623" i="9"/>
  <c r="F623" i="9"/>
  <c r="H622" i="9"/>
  <c r="F622" i="9"/>
  <c r="I622" i="9" s="1"/>
  <c r="H621" i="9"/>
  <c r="F621" i="9"/>
  <c r="I621" i="9" s="1"/>
  <c r="I620" i="9"/>
  <c r="H620" i="9"/>
  <c r="F620" i="9"/>
  <c r="H619" i="9"/>
  <c r="F619" i="9"/>
  <c r="H618" i="9"/>
  <c r="F618" i="9"/>
  <c r="I618" i="9" s="1"/>
  <c r="H617" i="9"/>
  <c r="F617" i="9"/>
  <c r="I617" i="9" s="1"/>
  <c r="H616" i="9"/>
  <c r="F616" i="9"/>
  <c r="I616" i="9" s="1"/>
  <c r="H615" i="9"/>
  <c r="I615" i="9" s="1"/>
  <c r="F615" i="9"/>
  <c r="H614" i="9"/>
  <c r="F614" i="9"/>
  <c r="I614" i="9" s="1"/>
  <c r="H613" i="9"/>
  <c r="F613" i="9"/>
  <c r="I613" i="9" s="1"/>
  <c r="H612" i="9"/>
  <c r="F612" i="9"/>
  <c r="I612" i="9" s="1"/>
  <c r="F611" i="9"/>
  <c r="H610" i="9"/>
  <c r="F610" i="9"/>
  <c r="I610" i="9" s="1"/>
  <c r="H609" i="9"/>
  <c r="F609" i="9"/>
  <c r="I609" i="9" s="1"/>
  <c r="H608" i="9"/>
  <c r="F608" i="9"/>
  <c r="H607" i="9"/>
  <c r="F607" i="9"/>
  <c r="I607" i="9" s="1"/>
  <c r="H606" i="9"/>
  <c r="F606" i="9"/>
  <c r="I606" i="9" s="1"/>
  <c r="H605" i="9"/>
  <c r="F605" i="9"/>
  <c r="I605" i="9" s="1"/>
  <c r="H604" i="9"/>
  <c r="I604" i="9" s="1"/>
  <c r="F604" i="9"/>
  <c r="H603" i="9"/>
  <c r="F603" i="9"/>
  <c r="I603" i="9" s="1"/>
  <c r="H602" i="9"/>
  <c r="F602" i="9"/>
  <c r="I602" i="9" s="1"/>
  <c r="H601" i="9"/>
  <c r="F601" i="9"/>
  <c r="I601" i="9" s="1"/>
  <c r="H600" i="9"/>
  <c r="F600" i="9"/>
  <c r="I600" i="9" s="1"/>
  <c r="H599" i="9"/>
  <c r="F599" i="9"/>
  <c r="I599" i="9" s="1"/>
  <c r="H598" i="9"/>
  <c r="F598" i="9"/>
  <c r="I598" i="9" s="1"/>
  <c r="I597" i="9"/>
  <c r="H597" i="9"/>
  <c r="F597" i="9"/>
  <c r="H596" i="9"/>
  <c r="F596" i="9"/>
  <c r="I596" i="9" s="1"/>
  <c r="H595" i="9"/>
  <c r="F595" i="9"/>
  <c r="I595" i="9" s="1"/>
  <c r="F594" i="9"/>
  <c r="F593" i="9"/>
  <c r="F592" i="9"/>
  <c r="H591" i="9"/>
  <c r="F591" i="9"/>
  <c r="I591" i="9" s="1"/>
  <c r="H590" i="9"/>
  <c r="F590" i="9"/>
  <c r="I590" i="9" s="1"/>
  <c r="H589" i="9"/>
  <c r="F589" i="9"/>
  <c r="I589" i="9" s="1"/>
  <c r="I588" i="9"/>
  <c r="H588" i="9"/>
  <c r="F588" i="9"/>
  <c r="H587" i="9"/>
  <c r="F587" i="9"/>
  <c r="I587" i="9" s="1"/>
  <c r="H586" i="9"/>
  <c r="F586" i="9"/>
  <c r="I586" i="9" s="1"/>
  <c r="H585" i="9"/>
  <c r="F585" i="9"/>
  <c r="I585" i="9" s="1"/>
  <c r="H584" i="9"/>
  <c r="F584" i="9"/>
  <c r="I584" i="9" s="1"/>
  <c r="H583" i="9"/>
  <c r="F583" i="9"/>
  <c r="I583" i="9" s="1"/>
  <c r="H582" i="9"/>
  <c r="F582" i="9"/>
  <c r="I582" i="9" s="1"/>
  <c r="H581" i="9"/>
  <c r="F581" i="9"/>
  <c r="I581" i="9" s="1"/>
  <c r="H580" i="9"/>
  <c r="F580" i="9"/>
  <c r="I580" i="9" s="1"/>
  <c r="F579" i="9"/>
  <c r="H578" i="9"/>
  <c r="F578" i="9"/>
  <c r="I578" i="9" s="1"/>
  <c r="I577" i="9"/>
  <c r="H577" i="9"/>
  <c r="F577" i="9"/>
  <c r="H576" i="9"/>
  <c r="F576" i="9"/>
  <c r="I576" i="9" s="1"/>
  <c r="H575" i="9"/>
  <c r="F575" i="9"/>
  <c r="I575" i="9" s="1"/>
  <c r="H574" i="9"/>
  <c r="F574" i="9"/>
  <c r="I574" i="9" s="1"/>
  <c r="H573" i="9"/>
  <c r="F573" i="9"/>
  <c r="I573" i="9" s="1"/>
  <c r="H572" i="9"/>
  <c r="F572" i="9"/>
  <c r="I572" i="9" s="1"/>
  <c r="H571" i="9"/>
  <c r="F571" i="9"/>
  <c r="I571" i="9" s="1"/>
  <c r="H570" i="9"/>
  <c r="F570" i="9"/>
  <c r="I570" i="9" s="1"/>
  <c r="H569" i="9"/>
  <c r="F569" i="9"/>
  <c r="I569" i="9" s="1"/>
  <c r="H568" i="9"/>
  <c r="F568" i="9"/>
  <c r="I568" i="9" s="1"/>
  <c r="H567" i="9"/>
  <c r="F567" i="9"/>
  <c r="I567" i="9" s="1"/>
  <c r="F566" i="9"/>
  <c r="F565" i="9"/>
  <c r="I564" i="9"/>
  <c r="H564" i="9"/>
  <c r="F564" i="9"/>
  <c r="H563" i="9"/>
  <c r="F563" i="9"/>
  <c r="I563" i="9" s="1"/>
  <c r="H562" i="9"/>
  <c r="F562" i="9"/>
  <c r="I562" i="9" s="1"/>
  <c r="H561" i="9"/>
  <c r="F561" i="9"/>
  <c r="I561" i="9" s="1"/>
  <c r="H560" i="9"/>
  <c r="F560" i="9"/>
  <c r="I560" i="9" s="1"/>
  <c r="I559" i="9"/>
  <c r="H559" i="9"/>
  <c r="F559" i="9"/>
  <c r="H558" i="9"/>
  <c r="F558" i="9"/>
  <c r="I558" i="9" s="1"/>
  <c r="H557" i="9"/>
  <c r="F557" i="9"/>
  <c r="I557" i="9" s="1"/>
  <c r="H556" i="9"/>
  <c r="F556" i="9"/>
  <c r="I556" i="9" s="1"/>
  <c r="I555" i="9"/>
  <c r="H555" i="9"/>
  <c r="F555" i="9"/>
  <c r="H554" i="9"/>
  <c r="F554" i="9"/>
  <c r="I554" i="9" s="1"/>
  <c r="H553" i="9"/>
  <c r="F553" i="9"/>
  <c r="I553" i="9" s="1"/>
  <c r="F552" i="9"/>
  <c r="H551" i="9"/>
  <c r="F551" i="9"/>
  <c r="I551" i="9" s="1"/>
  <c r="H550" i="9"/>
  <c r="F550" i="9"/>
  <c r="I550" i="9" s="1"/>
  <c r="H549" i="9"/>
  <c r="F549" i="9"/>
  <c r="I549" i="9" s="1"/>
  <c r="H548" i="9"/>
  <c r="F548" i="9"/>
  <c r="I548" i="9" s="1"/>
  <c r="H547" i="9"/>
  <c r="F547" i="9"/>
  <c r="I547" i="9" s="1"/>
  <c r="H546" i="9"/>
  <c r="F546" i="9"/>
  <c r="I546" i="9" s="1"/>
  <c r="H545" i="9"/>
  <c r="F545" i="9"/>
  <c r="I545" i="9" s="1"/>
  <c r="H544" i="9"/>
  <c r="F544" i="9"/>
  <c r="I544" i="9" s="1"/>
  <c r="H543" i="9"/>
  <c r="F543" i="9"/>
  <c r="I543" i="9" s="1"/>
  <c r="H542" i="9"/>
  <c r="F542" i="9"/>
  <c r="I542" i="9" s="1"/>
  <c r="H541" i="9"/>
  <c r="F541" i="9"/>
  <c r="I541" i="9" s="1"/>
  <c r="I540" i="9"/>
  <c r="H540" i="9"/>
  <c r="F540" i="9"/>
  <c r="F539" i="9"/>
  <c r="F538" i="9"/>
  <c r="F537" i="9"/>
  <c r="F536" i="9"/>
  <c r="I726" i="9" l="1"/>
  <c r="I749" i="9"/>
  <c r="I799" i="9"/>
  <c r="I856" i="9"/>
  <c r="I1092" i="9"/>
  <c r="I648" i="9"/>
  <c r="I682" i="9"/>
  <c r="I691" i="9"/>
  <c r="I710" i="9"/>
  <c r="I733" i="9"/>
  <c r="I765" i="9"/>
  <c r="I783" i="9"/>
  <c r="I810" i="9"/>
  <c r="I918" i="9"/>
  <c r="I932" i="9"/>
  <c r="I950" i="9"/>
  <c r="I1027" i="9"/>
  <c r="I1108" i="9"/>
  <c r="I1135" i="9"/>
  <c r="I1151" i="9"/>
  <c r="I539" i="9"/>
  <c r="I633" i="9"/>
  <c r="I627" i="9"/>
  <c r="I637" i="9"/>
  <c r="I652" i="9"/>
  <c r="I666" i="9"/>
  <c r="I672" i="9"/>
  <c r="I680" i="9"/>
  <c r="I695" i="9"/>
  <c r="I706" i="9"/>
  <c r="I722" i="9"/>
  <c r="I737" i="9"/>
  <c r="I753" i="9"/>
  <c r="I779" i="9"/>
  <c r="I795" i="9"/>
  <c r="I914" i="9"/>
  <c r="I936" i="9"/>
  <c r="I946" i="9"/>
  <c r="I994" i="9"/>
  <c r="I1115" i="9"/>
  <c r="I1131" i="9"/>
  <c r="I1147" i="9"/>
  <c r="I1172" i="9"/>
  <c r="I608" i="9"/>
  <c r="I619" i="9"/>
  <c r="I645" i="9"/>
  <c r="I660" i="9"/>
  <c r="I646" i="9" s="1"/>
  <c r="I714" i="9"/>
  <c r="I729" i="9"/>
  <c r="I745" i="9"/>
  <c r="I761" i="9"/>
  <c r="I771" i="9"/>
  <c r="I787" i="9"/>
  <c r="I803" i="9"/>
  <c r="I860" i="9"/>
  <c r="I849" i="9" s="1"/>
  <c r="I864" i="9"/>
  <c r="I868" i="9"/>
  <c r="I872" i="9"/>
  <c r="I862" i="9" s="1"/>
  <c r="I954" i="9"/>
  <c r="I939" i="9" s="1"/>
  <c r="I1123" i="9"/>
  <c r="I1139" i="9"/>
  <c r="I566" i="9"/>
  <c r="I629" i="9"/>
  <c r="I623" i="9"/>
  <c r="I1111" i="9"/>
  <c r="I1127" i="9"/>
  <c r="I1143" i="9"/>
  <c r="I1110" i="9" s="1"/>
  <c r="F1153" i="9"/>
  <c r="F1152" i="9" s="1"/>
  <c r="F1151" i="9" s="1"/>
  <c r="I552" i="9"/>
  <c r="I538" i="9" s="1"/>
  <c r="I611" i="9"/>
  <c r="I579" i="9"/>
  <c r="I594" i="9"/>
  <c r="I889" i="9"/>
  <c r="I875" i="9" s="1"/>
  <c r="I904" i="9"/>
  <c r="I956" i="9"/>
  <c r="I998" i="9"/>
  <c r="I1071" i="9"/>
  <c r="I814" i="9"/>
  <c r="I806" i="9" s="1"/>
  <c r="I921" i="9"/>
  <c r="I1031" i="9"/>
  <c r="F1174" i="9"/>
  <c r="F1173" i="9" s="1"/>
  <c r="F1172" i="9" s="1"/>
  <c r="F534" i="9"/>
  <c r="H533" i="9"/>
  <c r="G533" i="9"/>
  <c r="F533" i="9"/>
  <c r="H532" i="9"/>
  <c r="G532" i="9"/>
  <c r="F532" i="9"/>
  <c r="H531" i="9"/>
  <c r="G531" i="9"/>
  <c r="I531" i="9" s="1"/>
  <c r="F531" i="9"/>
  <c r="H530" i="9"/>
  <c r="G530" i="9"/>
  <c r="F530" i="9"/>
  <c r="I530" i="9" s="1"/>
  <c r="H529" i="9"/>
  <c r="G529" i="9"/>
  <c r="F529" i="9"/>
  <c r="I529" i="9" s="1"/>
  <c r="H528" i="9"/>
  <c r="G528" i="9"/>
  <c r="F528" i="9"/>
  <c r="H527" i="9"/>
  <c r="G527" i="9"/>
  <c r="F527" i="9"/>
  <c r="H526" i="9"/>
  <c r="G526" i="9"/>
  <c r="F526" i="9"/>
  <c r="I526" i="9" s="1"/>
  <c r="H525" i="9"/>
  <c r="G525" i="9"/>
  <c r="F525" i="9"/>
  <c r="I525" i="9" s="1"/>
  <c r="H524" i="9"/>
  <c r="G524" i="9"/>
  <c r="F524" i="9"/>
  <c r="H523" i="9"/>
  <c r="G523" i="9"/>
  <c r="F523" i="9"/>
  <c r="H522" i="9"/>
  <c r="G522" i="9"/>
  <c r="F522" i="9"/>
  <c r="I522" i="9" s="1"/>
  <c r="F521" i="9"/>
  <c r="F520" i="9"/>
  <c r="H519" i="9"/>
  <c r="G519" i="9"/>
  <c r="F519" i="9"/>
  <c r="H518" i="9"/>
  <c r="G518" i="9"/>
  <c r="F518" i="9"/>
  <c r="I518" i="9" s="1"/>
  <c r="H517" i="9"/>
  <c r="G517" i="9"/>
  <c r="F517" i="9"/>
  <c r="I517" i="9" s="1"/>
  <c r="H516" i="9"/>
  <c r="G516" i="9"/>
  <c r="F516" i="9"/>
  <c r="F515" i="9"/>
  <c r="H514" i="9"/>
  <c r="G514" i="9"/>
  <c r="F514" i="9"/>
  <c r="H513" i="9"/>
  <c r="G513" i="9"/>
  <c r="E513" i="9"/>
  <c r="F513" i="9" s="1"/>
  <c r="H512" i="9"/>
  <c r="G512" i="9"/>
  <c r="F512" i="9"/>
  <c r="H511" i="9"/>
  <c r="G511" i="9"/>
  <c r="F511" i="9"/>
  <c r="I511" i="9" s="1"/>
  <c r="F510" i="9"/>
  <c r="F509" i="9"/>
  <c r="F508" i="9"/>
  <c r="H507" i="9"/>
  <c r="F507" i="9"/>
  <c r="I507" i="9" s="1"/>
  <c r="H506" i="9"/>
  <c r="F506" i="9"/>
  <c r="I506" i="9" s="1"/>
  <c r="H505" i="9"/>
  <c r="F505" i="9"/>
  <c r="I505" i="9" s="1"/>
  <c r="H504" i="9"/>
  <c r="F504" i="9"/>
  <c r="I504" i="9" s="1"/>
  <c r="H503" i="9"/>
  <c r="F503" i="9"/>
  <c r="I503" i="9" s="1"/>
  <c r="H502" i="9"/>
  <c r="F502" i="9"/>
  <c r="I502" i="9" s="1"/>
  <c r="H501" i="9"/>
  <c r="F501" i="9"/>
  <c r="H500" i="9"/>
  <c r="F500" i="9"/>
  <c r="I500" i="9" s="1"/>
  <c r="H499" i="9"/>
  <c r="F499" i="9"/>
  <c r="I499" i="9" s="1"/>
  <c r="H498" i="9"/>
  <c r="F498" i="9"/>
  <c r="I498" i="9" s="1"/>
  <c r="H497" i="9"/>
  <c r="F497" i="9"/>
  <c r="H496" i="9"/>
  <c r="F496" i="9"/>
  <c r="I496" i="9" s="1"/>
  <c r="F495" i="9"/>
  <c r="F494" i="9"/>
  <c r="H493" i="9"/>
  <c r="F493" i="9"/>
  <c r="I493" i="9" s="1"/>
  <c r="H492" i="9"/>
  <c r="F492" i="9"/>
  <c r="I492" i="9" s="1"/>
  <c r="H491" i="9"/>
  <c r="F491" i="9"/>
  <c r="I491" i="9" s="1"/>
  <c r="H490" i="9"/>
  <c r="F490" i="9"/>
  <c r="I490" i="9" s="1"/>
  <c r="F489" i="9"/>
  <c r="H488" i="9"/>
  <c r="F488" i="9"/>
  <c r="I488" i="9" s="1"/>
  <c r="H487" i="9"/>
  <c r="E487" i="9"/>
  <c r="F487" i="9" s="1"/>
  <c r="I487" i="9" s="1"/>
  <c r="H486" i="9"/>
  <c r="F486" i="9"/>
  <c r="I486" i="9" s="1"/>
  <c r="H485" i="9"/>
  <c r="F485" i="9"/>
  <c r="I485" i="9" s="1"/>
  <c r="F484" i="9"/>
  <c r="F483" i="9"/>
  <c r="I513" i="9" l="1"/>
  <c r="I593" i="9"/>
  <c r="I628" i="9"/>
  <c r="I592" i="9" s="1"/>
  <c r="I512" i="9"/>
  <c r="I565" i="9"/>
  <c r="I767" i="9"/>
  <c r="I688" i="9"/>
  <c r="I687" i="9" s="1"/>
  <c r="I686" i="9" s="1"/>
  <c r="I514" i="9"/>
  <c r="I516" i="9"/>
  <c r="I524" i="9"/>
  <c r="I528" i="9"/>
  <c r="I727" i="9"/>
  <c r="I497" i="9"/>
  <c r="I501" i="9"/>
  <c r="I519" i="9"/>
  <c r="I523" i="9"/>
  <c r="I527" i="9"/>
  <c r="I532" i="9"/>
  <c r="I537" i="9"/>
  <c r="I533" i="9"/>
  <c r="I1070" i="9"/>
  <c r="I766" i="9"/>
  <c r="I997" i="9"/>
  <c r="I996" i="9" s="1"/>
  <c r="I938" i="9"/>
  <c r="I903" i="9"/>
  <c r="I848" i="9"/>
  <c r="I847" i="9" s="1"/>
  <c r="F481" i="9"/>
  <c r="I481" i="9" s="1"/>
  <c r="F480" i="9"/>
  <c r="I480" i="9" s="1"/>
  <c r="H478" i="9"/>
  <c r="F478" i="9"/>
  <c r="I478" i="9" s="1"/>
  <c r="H477" i="9"/>
  <c r="F477" i="9"/>
  <c r="I477" i="9" s="1"/>
  <c r="E476" i="9"/>
  <c r="E475" i="9" s="1"/>
  <c r="D476" i="9"/>
  <c r="D475" i="9" s="1"/>
  <c r="C476" i="9"/>
  <c r="C475" i="9"/>
  <c r="H474" i="9"/>
  <c r="F474" i="9"/>
  <c r="I474" i="9" s="1"/>
  <c r="H473" i="9"/>
  <c r="F473" i="9"/>
  <c r="I473" i="9" s="1"/>
  <c r="E472" i="9"/>
  <c r="D472" i="9"/>
  <c r="C472" i="9"/>
  <c r="H471" i="9"/>
  <c r="F471" i="9"/>
  <c r="H470" i="9"/>
  <c r="F470" i="9"/>
  <c r="I470" i="9" s="1"/>
  <c r="E469" i="9"/>
  <c r="E468" i="9" s="1"/>
  <c r="D469" i="9"/>
  <c r="D468" i="9" s="1"/>
  <c r="C469" i="9"/>
  <c r="H467" i="9"/>
  <c r="F467" i="9"/>
  <c r="I467" i="9" s="1"/>
  <c r="H466" i="9"/>
  <c r="F466" i="9"/>
  <c r="I466" i="9" s="1"/>
  <c r="E465" i="9"/>
  <c r="D465" i="9"/>
  <c r="C465" i="9"/>
  <c r="H464" i="9"/>
  <c r="F464" i="9"/>
  <c r="I464" i="9" s="1"/>
  <c r="H463" i="9"/>
  <c r="F463" i="9"/>
  <c r="I463" i="9" s="1"/>
  <c r="E462" i="9"/>
  <c r="D462" i="9"/>
  <c r="D461" i="9" s="1"/>
  <c r="C462" i="9"/>
  <c r="H460" i="9"/>
  <c r="F460" i="9"/>
  <c r="I460" i="9" s="1"/>
  <c r="H459" i="9"/>
  <c r="F459" i="9"/>
  <c r="I459" i="9" s="1"/>
  <c r="E458" i="9"/>
  <c r="D458" i="9"/>
  <c r="C458" i="9"/>
  <c r="H457" i="9"/>
  <c r="F457" i="9"/>
  <c r="I457" i="9" s="1"/>
  <c r="H456" i="9"/>
  <c r="F456" i="9"/>
  <c r="I456" i="9" s="1"/>
  <c r="E455" i="9"/>
  <c r="D455" i="9"/>
  <c r="C455" i="9"/>
  <c r="C454" i="9" s="1"/>
  <c r="H453" i="9"/>
  <c r="F453" i="9"/>
  <c r="I453" i="9" s="1"/>
  <c r="H452" i="9"/>
  <c r="F452" i="9"/>
  <c r="I452" i="9" s="1"/>
  <c r="E451" i="9"/>
  <c r="D451" i="9"/>
  <c r="C451" i="9"/>
  <c r="I450" i="9"/>
  <c r="H450" i="9"/>
  <c r="F450" i="9"/>
  <c r="H449" i="9"/>
  <c r="F449" i="9"/>
  <c r="I449" i="9" s="1"/>
  <c r="E448" i="9"/>
  <c r="D448" i="9"/>
  <c r="C448" i="9"/>
  <c r="H447" i="9"/>
  <c r="F447" i="9"/>
  <c r="H446" i="9"/>
  <c r="F446" i="9"/>
  <c r="I446" i="9" s="1"/>
  <c r="E445" i="9"/>
  <c r="E444" i="9" s="1"/>
  <c r="D445" i="9"/>
  <c r="C445" i="9"/>
  <c r="C444" i="9"/>
  <c r="H442" i="9"/>
  <c r="F442" i="9"/>
  <c r="I442" i="9" s="1"/>
  <c r="H441" i="9"/>
  <c r="F441" i="9"/>
  <c r="I441" i="9" s="1"/>
  <c r="E440" i="9"/>
  <c r="D440" i="9"/>
  <c r="C440" i="9"/>
  <c r="H439" i="9"/>
  <c r="F439" i="9"/>
  <c r="I439" i="9" s="1"/>
  <c r="H438" i="9"/>
  <c r="F438" i="9"/>
  <c r="I438" i="9" s="1"/>
  <c r="E437" i="9"/>
  <c r="E436" i="9" s="1"/>
  <c r="D437" i="9"/>
  <c r="C437" i="9"/>
  <c r="H435" i="9"/>
  <c r="F435" i="9"/>
  <c r="I435" i="9" s="1"/>
  <c r="H434" i="9"/>
  <c r="F434" i="9"/>
  <c r="I434" i="9" s="1"/>
  <c r="E433" i="9"/>
  <c r="D433" i="9"/>
  <c r="F433" i="9" s="1"/>
  <c r="C433" i="9"/>
  <c r="E432" i="9"/>
  <c r="D432" i="9"/>
  <c r="F432" i="9" s="1"/>
  <c r="C432" i="9"/>
  <c r="H431" i="9"/>
  <c r="F431" i="9"/>
  <c r="I431" i="9" s="1"/>
  <c r="H430" i="9"/>
  <c r="F430" i="9"/>
  <c r="I430" i="9" s="1"/>
  <c r="E429" i="9"/>
  <c r="D429" i="9"/>
  <c r="C429" i="9"/>
  <c r="H428" i="9"/>
  <c r="F428" i="9"/>
  <c r="I428" i="9" s="1"/>
  <c r="H427" i="9"/>
  <c r="F427" i="9"/>
  <c r="I427" i="9" s="1"/>
  <c r="E426" i="9"/>
  <c r="D426" i="9"/>
  <c r="F426" i="9" s="1"/>
  <c r="C426" i="9"/>
  <c r="H425" i="9"/>
  <c r="F425" i="9"/>
  <c r="I425" i="9" s="1"/>
  <c r="H424" i="9"/>
  <c r="F424" i="9"/>
  <c r="I424" i="9" s="1"/>
  <c r="E423" i="9"/>
  <c r="D423" i="9"/>
  <c r="D422" i="9" s="1"/>
  <c r="C423" i="9"/>
  <c r="C422" i="9" s="1"/>
  <c r="E422" i="9"/>
  <c r="H421" i="9"/>
  <c r="F421" i="9"/>
  <c r="I421" i="9" s="1"/>
  <c r="H420" i="9"/>
  <c r="F420" i="9"/>
  <c r="E419" i="9"/>
  <c r="D419" i="9"/>
  <c r="C419" i="9"/>
  <c r="H418" i="9"/>
  <c r="F418" i="9"/>
  <c r="I418" i="9" s="1"/>
  <c r="H417" i="9"/>
  <c r="F417" i="9"/>
  <c r="I417" i="9" s="1"/>
  <c r="E416" i="9"/>
  <c r="D416" i="9"/>
  <c r="C416" i="9"/>
  <c r="H415" i="9"/>
  <c r="F415" i="9"/>
  <c r="I415" i="9" s="1"/>
  <c r="H414" i="9"/>
  <c r="F414" i="9"/>
  <c r="E413" i="9"/>
  <c r="F413" i="9" s="1"/>
  <c r="D413" i="9"/>
  <c r="C413" i="9"/>
  <c r="C412" i="9" s="1"/>
  <c r="H411" i="9"/>
  <c r="F411" i="9"/>
  <c r="I411" i="9" s="1"/>
  <c r="H410" i="9"/>
  <c r="F410" i="9"/>
  <c r="I410" i="9" s="1"/>
  <c r="E409" i="9"/>
  <c r="D409" i="9"/>
  <c r="C409" i="9"/>
  <c r="H408" i="9"/>
  <c r="F408" i="9"/>
  <c r="I408" i="9" s="1"/>
  <c r="H407" i="9"/>
  <c r="F407" i="9"/>
  <c r="I407" i="9" s="1"/>
  <c r="E406" i="9"/>
  <c r="D406" i="9"/>
  <c r="C406" i="9"/>
  <c r="H405" i="9"/>
  <c r="F405" i="9"/>
  <c r="I405" i="9" s="1"/>
  <c r="H404" i="9"/>
  <c r="F404" i="9"/>
  <c r="I404" i="9" s="1"/>
  <c r="E403" i="9"/>
  <c r="E402" i="9" s="1"/>
  <c r="D403" i="9"/>
  <c r="C403" i="9"/>
  <c r="C402" i="9" s="1"/>
  <c r="H396" i="9"/>
  <c r="F396" i="9"/>
  <c r="I396" i="9" s="1"/>
  <c r="H395" i="9"/>
  <c r="F395" i="9"/>
  <c r="E394" i="9"/>
  <c r="D394" i="9"/>
  <c r="F394" i="9" s="1"/>
  <c r="C394" i="9"/>
  <c r="H393" i="9"/>
  <c r="F393" i="9"/>
  <c r="I393" i="9" s="1"/>
  <c r="H392" i="9"/>
  <c r="F392" i="9"/>
  <c r="I392" i="9" s="1"/>
  <c r="E391" i="9"/>
  <c r="D391" i="9"/>
  <c r="F391" i="9" s="1"/>
  <c r="C391" i="9"/>
  <c r="H390" i="9"/>
  <c r="F390" i="9"/>
  <c r="I390" i="9" s="1"/>
  <c r="H389" i="9"/>
  <c r="F389" i="9"/>
  <c r="I389" i="9" s="1"/>
  <c r="E388" i="9"/>
  <c r="D388" i="9"/>
  <c r="F388" i="9" s="1"/>
  <c r="C388" i="9"/>
  <c r="H387" i="9"/>
  <c r="F387" i="9"/>
  <c r="I387" i="9" s="1"/>
  <c r="H386" i="9"/>
  <c r="F386" i="9"/>
  <c r="I386" i="9" s="1"/>
  <c r="E385" i="9"/>
  <c r="E383" i="9" s="1"/>
  <c r="E384" i="9" s="1"/>
  <c r="D385" i="9"/>
  <c r="C385" i="9"/>
  <c r="C383" i="9"/>
  <c r="C384" i="9" s="1"/>
  <c r="H382" i="9"/>
  <c r="F382" i="9"/>
  <c r="I382" i="9" s="1"/>
  <c r="H381" i="9"/>
  <c r="F381" i="9"/>
  <c r="I381" i="9" s="1"/>
  <c r="E380" i="9"/>
  <c r="D380" i="9"/>
  <c r="C380" i="9"/>
  <c r="F380" i="9" s="1"/>
  <c r="H379" i="9"/>
  <c r="F379" i="9"/>
  <c r="I379" i="9" s="1"/>
  <c r="H378" i="9"/>
  <c r="F378" i="9"/>
  <c r="I378" i="9" s="1"/>
  <c r="E377" i="9"/>
  <c r="D377" i="9"/>
  <c r="C377" i="9"/>
  <c r="H376" i="9"/>
  <c r="F376" i="9"/>
  <c r="I376" i="9" s="1"/>
  <c r="H375" i="9"/>
  <c r="F375" i="9"/>
  <c r="I375" i="9" s="1"/>
  <c r="E374" i="9"/>
  <c r="E369" i="9" s="1"/>
  <c r="D374" i="9"/>
  <c r="C374" i="9"/>
  <c r="H373" i="9"/>
  <c r="F373" i="9"/>
  <c r="I373" i="9" s="1"/>
  <c r="H372" i="9"/>
  <c r="F372" i="9"/>
  <c r="I372" i="9" s="1"/>
  <c r="E371" i="9"/>
  <c r="D371" i="9"/>
  <c r="D369" i="9" s="1"/>
  <c r="D370" i="9" s="1"/>
  <c r="C371" i="9"/>
  <c r="H367" i="9"/>
  <c r="F367" i="9"/>
  <c r="I367" i="9" s="1"/>
  <c r="H366" i="9"/>
  <c r="F366" i="9"/>
  <c r="I366" i="9" s="1"/>
  <c r="E365" i="9"/>
  <c r="D365" i="9"/>
  <c r="C365" i="9"/>
  <c r="H364" i="9"/>
  <c r="F364" i="9"/>
  <c r="I364" i="9" s="1"/>
  <c r="H363" i="9"/>
  <c r="F363" i="9"/>
  <c r="I363" i="9" s="1"/>
  <c r="E362" i="9"/>
  <c r="E360" i="9" s="1"/>
  <c r="D362" i="9"/>
  <c r="C362" i="9"/>
  <c r="I359" i="9"/>
  <c r="H359" i="9"/>
  <c r="F359" i="9"/>
  <c r="H358" i="9"/>
  <c r="F358" i="9"/>
  <c r="E357" i="9"/>
  <c r="D357" i="9"/>
  <c r="C357" i="9"/>
  <c r="H356" i="9"/>
  <c r="F356" i="9"/>
  <c r="I356" i="9" s="1"/>
  <c r="H355" i="9"/>
  <c r="F355" i="9"/>
  <c r="I355" i="9" s="1"/>
  <c r="E354" i="9"/>
  <c r="F354" i="9" s="1"/>
  <c r="D354" i="9"/>
  <c r="C354" i="9"/>
  <c r="C352" i="9" s="1"/>
  <c r="C353" i="9" s="1"/>
  <c r="H346" i="9"/>
  <c r="F346" i="9"/>
  <c r="I346" i="9" s="1"/>
  <c r="H345" i="9"/>
  <c r="F345" i="9"/>
  <c r="I345" i="9" s="1"/>
  <c r="E344" i="9"/>
  <c r="E343" i="9" s="1"/>
  <c r="D344" i="9"/>
  <c r="D343" i="9" s="1"/>
  <c r="C344" i="9"/>
  <c r="I342" i="9"/>
  <c r="H342" i="9"/>
  <c r="F342" i="9"/>
  <c r="H341" i="9"/>
  <c r="F341" i="9"/>
  <c r="I341" i="9" s="1"/>
  <c r="E340" i="9"/>
  <c r="D340" i="9"/>
  <c r="D339" i="9" s="1"/>
  <c r="C340" i="9"/>
  <c r="C339" i="9" s="1"/>
  <c r="E339" i="9"/>
  <c r="H338" i="9"/>
  <c r="F338" i="9"/>
  <c r="H337" i="9"/>
  <c r="F337" i="9"/>
  <c r="I337" i="9" s="1"/>
  <c r="E336" i="9"/>
  <c r="D336" i="9"/>
  <c r="C336" i="9"/>
  <c r="H335" i="9"/>
  <c r="F335" i="9"/>
  <c r="I335" i="9" s="1"/>
  <c r="H334" i="9"/>
  <c r="F334" i="9"/>
  <c r="I334" i="9" s="1"/>
  <c r="E333" i="9"/>
  <c r="E332" i="9" s="1"/>
  <c r="D333" i="9"/>
  <c r="F333" i="9" s="1"/>
  <c r="C333" i="9"/>
  <c r="H331" i="9"/>
  <c r="F331" i="9"/>
  <c r="I331" i="9" s="1"/>
  <c r="H330" i="9"/>
  <c r="F330" i="9"/>
  <c r="I330" i="9" s="1"/>
  <c r="E329" i="9"/>
  <c r="D329" i="9"/>
  <c r="C329" i="9"/>
  <c r="H328" i="9"/>
  <c r="F328" i="9"/>
  <c r="I328" i="9" s="1"/>
  <c r="H327" i="9"/>
  <c r="F327" i="9"/>
  <c r="I327" i="9" s="1"/>
  <c r="E326" i="9"/>
  <c r="D326" i="9"/>
  <c r="D325" i="9" s="1"/>
  <c r="C326" i="9"/>
  <c r="H324" i="9"/>
  <c r="F324" i="9"/>
  <c r="H323" i="9"/>
  <c r="F323" i="9"/>
  <c r="I323" i="9" s="1"/>
  <c r="E322" i="9"/>
  <c r="D322" i="9"/>
  <c r="C322" i="9"/>
  <c r="H321" i="9"/>
  <c r="F321" i="9"/>
  <c r="I321" i="9" s="1"/>
  <c r="H320" i="9"/>
  <c r="F320" i="9"/>
  <c r="I320" i="9" s="1"/>
  <c r="E319" i="9"/>
  <c r="E318" i="9" s="1"/>
  <c r="D319" i="9"/>
  <c r="C319" i="9"/>
  <c r="H316" i="9"/>
  <c r="F316" i="9"/>
  <c r="I316" i="9" s="1"/>
  <c r="H315" i="9"/>
  <c r="F315" i="9"/>
  <c r="E314" i="9"/>
  <c r="D314" i="9"/>
  <c r="C314" i="9"/>
  <c r="H313" i="9"/>
  <c r="F313" i="9"/>
  <c r="I313" i="9" s="1"/>
  <c r="H312" i="9"/>
  <c r="F312" i="9"/>
  <c r="I312" i="9" s="1"/>
  <c r="E311" i="9"/>
  <c r="F311" i="9" s="1"/>
  <c r="D311" i="9"/>
  <c r="C311" i="9"/>
  <c r="C310" i="9"/>
  <c r="H309" i="9"/>
  <c r="F309" i="9"/>
  <c r="I309" i="9" s="1"/>
  <c r="H308" i="9"/>
  <c r="F308" i="9"/>
  <c r="I308" i="9" s="1"/>
  <c r="E307" i="9"/>
  <c r="E306" i="9" s="1"/>
  <c r="D307" i="9"/>
  <c r="C307" i="9"/>
  <c r="C306" i="9" s="1"/>
  <c r="H305" i="9"/>
  <c r="F305" i="9"/>
  <c r="I305" i="9" s="1"/>
  <c r="H304" i="9"/>
  <c r="F304" i="9"/>
  <c r="I304" i="9" s="1"/>
  <c r="E303" i="9"/>
  <c r="D303" i="9"/>
  <c r="C303" i="9"/>
  <c r="F303" i="9" s="1"/>
  <c r="I302" i="9"/>
  <c r="H302" i="9"/>
  <c r="F302" i="9"/>
  <c r="H301" i="9"/>
  <c r="F301" i="9"/>
  <c r="I301" i="9" s="1"/>
  <c r="E300" i="9"/>
  <c r="D300" i="9"/>
  <c r="C300" i="9"/>
  <c r="F300" i="9" s="1"/>
  <c r="H299" i="9"/>
  <c r="F299" i="9"/>
  <c r="I299" i="9" s="1"/>
  <c r="H298" i="9"/>
  <c r="F298" i="9"/>
  <c r="E297" i="9"/>
  <c r="E296" i="9" s="1"/>
  <c r="D297" i="9"/>
  <c r="C297" i="9"/>
  <c r="C296" i="9" s="1"/>
  <c r="H295" i="9"/>
  <c r="F295" i="9"/>
  <c r="I295" i="9" s="1"/>
  <c r="H294" i="9"/>
  <c r="F294" i="9"/>
  <c r="E293" i="9"/>
  <c r="D293" i="9"/>
  <c r="C293" i="9"/>
  <c r="H292" i="9"/>
  <c r="F292" i="9"/>
  <c r="I292" i="9" s="1"/>
  <c r="H291" i="9"/>
  <c r="F291" i="9"/>
  <c r="I291" i="9" s="1"/>
  <c r="E290" i="9"/>
  <c r="D290" i="9"/>
  <c r="F290" i="9" s="1"/>
  <c r="C290" i="9"/>
  <c r="H289" i="9"/>
  <c r="F289" i="9"/>
  <c r="I289" i="9" s="1"/>
  <c r="H288" i="9"/>
  <c r="F288" i="9"/>
  <c r="I288" i="9" s="1"/>
  <c r="E287" i="9"/>
  <c r="E286" i="9" s="1"/>
  <c r="D287" i="9"/>
  <c r="D286" i="9" s="1"/>
  <c r="C287" i="9"/>
  <c r="C286" i="9" s="1"/>
  <c r="H285" i="9"/>
  <c r="F285" i="9"/>
  <c r="I285" i="9" s="1"/>
  <c r="H284" i="9"/>
  <c r="F284" i="9"/>
  <c r="I284" i="9" s="1"/>
  <c r="E283" i="9"/>
  <c r="D283" i="9"/>
  <c r="C283" i="9"/>
  <c r="H282" i="9"/>
  <c r="F282" i="9"/>
  <c r="I282" i="9" s="1"/>
  <c r="H281" i="9"/>
  <c r="I281" i="9" s="1"/>
  <c r="F281" i="9"/>
  <c r="E280" i="9"/>
  <c r="D280" i="9"/>
  <c r="C280" i="9"/>
  <c r="F280" i="9" s="1"/>
  <c r="H279" i="9"/>
  <c r="F279" i="9"/>
  <c r="I279" i="9" s="1"/>
  <c r="H278" i="9"/>
  <c r="F278" i="9"/>
  <c r="I278" i="9" s="1"/>
  <c r="E277" i="9"/>
  <c r="D277" i="9"/>
  <c r="C277" i="9"/>
  <c r="F277" i="9" s="1"/>
  <c r="E276" i="9"/>
  <c r="H270" i="9"/>
  <c r="F270" i="9"/>
  <c r="I270" i="9" s="1"/>
  <c r="H269" i="9"/>
  <c r="F269" i="9"/>
  <c r="I269" i="9" s="1"/>
  <c r="E268" i="9"/>
  <c r="D268" i="9"/>
  <c r="C268" i="9"/>
  <c r="F268" i="9" s="1"/>
  <c r="H267" i="9"/>
  <c r="F267" i="9"/>
  <c r="I267" i="9" s="1"/>
  <c r="H266" i="9"/>
  <c r="F266" i="9"/>
  <c r="E265" i="9"/>
  <c r="D265" i="9"/>
  <c r="C265" i="9"/>
  <c r="H264" i="9"/>
  <c r="F264" i="9"/>
  <c r="I264" i="9" s="1"/>
  <c r="H263" i="9"/>
  <c r="F263" i="9"/>
  <c r="I263" i="9" s="1"/>
  <c r="E262" i="9"/>
  <c r="D262" i="9"/>
  <c r="C262" i="9"/>
  <c r="H261" i="9"/>
  <c r="F261" i="9"/>
  <c r="I261" i="9" s="1"/>
  <c r="H260" i="9"/>
  <c r="F260" i="9"/>
  <c r="E259" i="9"/>
  <c r="E257" i="9" s="1"/>
  <c r="E258" i="9" s="1"/>
  <c r="D259" i="9"/>
  <c r="D257" i="9" s="1"/>
  <c r="C259" i="9"/>
  <c r="C257" i="9" s="1"/>
  <c r="H256" i="9"/>
  <c r="F256" i="9"/>
  <c r="I256" i="9" s="1"/>
  <c r="H255" i="9"/>
  <c r="F255" i="9"/>
  <c r="I255" i="9" s="1"/>
  <c r="E254" i="9"/>
  <c r="D254" i="9"/>
  <c r="C254" i="9"/>
  <c r="H253" i="9"/>
  <c r="F253" i="9"/>
  <c r="I253" i="9" s="1"/>
  <c r="H252" i="9"/>
  <c r="F252" i="9"/>
  <c r="I252" i="9" s="1"/>
  <c r="E251" i="9"/>
  <c r="D251" i="9"/>
  <c r="C251" i="9"/>
  <c r="C243" i="9" s="1"/>
  <c r="H250" i="9"/>
  <c r="F250" i="9"/>
  <c r="I250" i="9" s="1"/>
  <c r="H249" i="9"/>
  <c r="F249" i="9"/>
  <c r="E248" i="9"/>
  <c r="D248" i="9"/>
  <c r="C248" i="9"/>
  <c r="H247" i="9"/>
  <c r="F247" i="9"/>
  <c r="I247" i="9" s="1"/>
  <c r="H246" i="9"/>
  <c r="F246" i="9"/>
  <c r="I246" i="9" s="1"/>
  <c r="E245" i="9"/>
  <c r="D245" i="9"/>
  <c r="C245" i="9"/>
  <c r="H241" i="9"/>
  <c r="F241" i="9"/>
  <c r="I241" i="9" s="1"/>
  <c r="H240" i="9"/>
  <c r="F240" i="9"/>
  <c r="I240" i="9" s="1"/>
  <c r="E239" i="9"/>
  <c r="D239" i="9"/>
  <c r="C239" i="9"/>
  <c r="H238" i="9"/>
  <c r="F238" i="9"/>
  <c r="I238" i="9" s="1"/>
  <c r="H237" i="9"/>
  <c r="F237" i="9"/>
  <c r="I237" i="9" s="1"/>
  <c r="E236" i="9"/>
  <c r="E234" i="9" s="1"/>
  <c r="E235" i="9" s="1"/>
  <c r="D236" i="9"/>
  <c r="D234" i="9" s="1"/>
  <c r="C236" i="9"/>
  <c r="C234" i="9" s="1"/>
  <c r="C235" i="9" s="1"/>
  <c r="H233" i="9"/>
  <c r="F233" i="9"/>
  <c r="H232" i="9"/>
  <c r="F232" i="9"/>
  <c r="I232" i="9" s="1"/>
  <c r="E231" i="9"/>
  <c r="D231" i="9"/>
  <c r="C231" i="9"/>
  <c r="H230" i="9"/>
  <c r="F230" i="9"/>
  <c r="I230" i="9" s="1"/>
  <c r="H229" i="9"/>
  <c r="F229" i="9"/>
  <c r="I229" i="9" s="1"/>
  <c r="E228" i="9"/>
  <c r="D228" i="9"/>
  <c r="D226" i="9" s="1"/>
  <c r="D227" i="9" s="1"/>
  <c r="C228" i="9"/>
  <c r="C226" i="9" s="1"/>
  <c r="C225" i="9" s="1"/>
  <c r="F239" i="9" l="1"/>
  <c r="F245" i="9"/>
  <c r="F283" i="9"/>
  <c r="F344" i="9"/>
  <c r="F297" i="9"/>
  <c r="F322" i="9"/>
  <c r="F406" i="9"/>
  <c r="F419" i="9"/>
  <c r="I471" i="9"/>
  <c r="I902" i="9"/>
  <c r="C401" i="9"/>
  <c r="F440" i="9"/>
  <c r="D454" i="9"/>
  <c r="E461" i="9"/>
  <c r="I233" i="9"/>
  <c r="E243" i="9"/>
  <c r="E244" i="9" s="1"/>
  <c r="I266" i="9"/>
  <c r="D276" i="9"/>
  <c r="D318" i="9"/>
  <c r="D317" i="9" s="1"/>
  <c r="E325" i="9"/>
  <c r="D383" i="9"/>
  <c r="D384" i="9" s="1"/>
  <c r="C436" i="9"/>
  <c r="D444" i="9"/>
  <c r="E454" i="9"/>
  <c r="E443" i="9" s="1"/>
  <c r="F422" i="9"/>
  <c r="F286" i="9"/>
  <c r="F231" i="9"/>
  <c r="F228" i="9"/>
  <c r="F236" i="9"/>
  <c r="F248" i="9"/>
  <c r="I249" i="9"/>
  <c r="F251" i="9"/>
  <c r="F287" i="9"/>
  <c r="F293" i="9"/>
  <c r="I294" i="9"/>
  <c r="F314" i="9"/>
  <c r="F319" i="9"/>
  <c r="I324" i="9"/>
  <c r="F326" i="9"/>
  <c r="F336" i="9"/>
  <c r="F340" i="9"/>
  <c r="D352" i="9"/>
  <c r="F362" i="9"/>
  <c r="C360" i="9"/>
  <c r="C351" i="9" s="1"/>
  <c r="F371" i="9"/>
  <c r="I395" i="9"/>
  <c r="I414" i="9"/>
  <c r="F416" i="9"/>
  <c r="I420" i="9"/>
  <c r="E226" i="9"/>
  <c r="F226" i="9" s="1"/>
  <c r="D243" i="9"/>
  <c r="D244" i="9" s="1"/>
  <c r="I260" i="9"/>
  <c r="I257" i="9" s="1"/>
  <c r="F262" i="9"/>
  <c r="F265" i="9"/>
  <c r="F307" i="9"/>
  <c r="E310" i="9"/>
  <c r="E275" i="9" s="1"/>
  <c r="D332" i="9"/>
  <c r="I338" i="9"/>
  <c r="E352" i="9"/>
  <c r="E353" i="9" s="1"/>
  <c r="F384" i="9"/>
  <c r="F403" i="9"/>
  <c r="F409" i="9"/>
  <c r="E412" i="9"/>
  <c r="E401" i="9" s="1"/>
  <c r="E400" i="9" s="1"/>
  <c r="F437" i="9"/>
  <c r="I447" i="9"/>
  <c r="F243" i="9"/>
  <c r="E317" i="9"/>
  <c r="F339" i="9"/>
  <c r="F254" i="9"/>
  <c r="C276" i="9"/>
  <c r="I298" i="9"/>
  <c r="D296" i="9"/>
  <c r="F296" i="9" s="1"/>
  <c r="D306" i="9"/>
  <c r="F306" i="9" s="1"/>
  <c r="I315" i="9"/>
  <c r="F329" i="9"/>
  <c r="C343" i="9"/>
  <c r="F343" i="9" s="1"/>
  <c r="F357" i="9"/>
  <c r="I358" i="9"/>
  <c r="I352" i="9" s="1"/>
  <c r="F374" i="9"/>
  <c r="F377" i="9"/>
  <c r="F385" i="9"/>
  <c r="D402" i="9"/>
  <c r="F423" i="9"/>
  <c r="F429" i="9"/>
  <c r="D436" i="9"/>
  <c r="F436" i="9" s="1"/>
  <c r="C461" i="9"/>
  <c r="C468" i="9"/>
  <c r="I536" i="9"/>
  <c r="I846" i="9"/>
  <c r="I234" i="9"/>
  <c r="D258" i="9"/>
  <c r="D235" i="9"/>
  <c r="D225" i="9"/>
  <c r="I275" i="9"/>
  <c r="E351" i="9"/>
  <c r="E361" i="9"/>
  <c r="E368" i="9"/>
  <c r="E370" i="9"/>
  <c r="C443" i="9"/>
  <c r="C400" i="9" s="1"/>
  <c r="E225" i="9"/>
  <c r="F235" i="9"/>
  <c r="I226" i="9"/>
  <c r="I225" i="9" s="1"/>
  <c r="I317" i="9"/>
  <c r="I369" i="9"/>
  <c r="I243" i="9"/>
  <c r="I242" i="9" s="1"/>
  <c r="F257" i="9"/>
  <c r="D353" i="9"/>
  <c r="F353" i="9" s="1"/>
  <c r="I360" i="9"/>
  <c r="I383" i="9"/>
  <c r="I401" i="9"/>
  <c r="D443" i="9"/>
  <c r="I443" i="9"/>
  <c r="F234" i="9"/>
  <c r="C244" i="9"/>
  <c r="F259" i="9"/>
  <c r="D310" i="9"/>
  <c r="C318" i="9"/>
  <c r="C325" i="9"/>
  <c r="F325" i="9" s="1"/>
  <c r="C332" i="9"/>
  <c r="F332" i="9" s="1"/>
  <c r="D360" i="9"/>
  <c r="D361" i="9" s="1"/>
  <c r="F402" i="9"/>
  <c r="D412" i="9"/>
  <c r="F412" i="9" s="1"/>
  <c r="C227" i="9"/>
  <c r="C258" i="9"/>
  <c r="F352" i="9"/>
  <c r="F365" i="9"/>
  <c r="D368" i="9"/>
  <c r="C369" i="9"/>
  <c r="F383" i="9"/>
  <c r="C242" i="9"/>
  <c r="H222" i="9"/>
  <c r="F222" i="9"/>
  <c r="I222" i="9" s="1"/>
  <c r="H221" i="9"/>
  <c r="F221" i="9"/>
  <c r="I221" i="9" s="1"/>
  <c r="H219" i="9"/>
  <c r="F219" i="9"/>
  <c r="I219" i="9" s="1"/>
  <c r="H218" i="9"/>
  <c r="F218" i="9"/>
  <c r="I218" i="9" s="1"/>
  <c r="E216" i="9"/>
  <c r="H215" i="9"/>
  <c r="F215" i="9"/>
  <c r="I215" i="9" s="1"/>
  <c r="I214" i="9"/>
  <c r="H214" i="9"/>
  <c r="F214" i="9"/>
  <c r="I212" i="9"/>
  <c r="H212" i="9"/>
  <c r="F212" i="9"/>
  <c r="H211" i="9"/>
  <c r="F211" i="9"/>
  <c r="I211" i="9" s="1"/>
  <c r="H210" i="9"/>
  <c r="F210" i="9"/>
  <c r="I210" i="9" s="1"/>
  <c r="H209" i="9"/>
  <c r="F209" i="9"/>
  <c r="I209" i="9" s="1"/>
  <c r="H208" i="9"/>
  <c r="F208" i="9"/>
  <c r="I208" i="9" s="1"/>
  <c r="H205" i="9"/>
  <c r="F205" i="9"/>
  <c r="I205" i="9" s="1"/>
  <c r="H204" i="9"/>
  <c r="F204" i="9"/>
  <c r="I204" i="9" s="1"/>
  <c r="H203" i="9"/>
  <c r="F203" i="9"/>
  <c r="I203" i="9" s="1"/>
  <c r="H202" i="9"/>
  <c r="F202" i="9"/>
  <c r="I202" i="9" s="1"/>
  <c r="H200" i="9"/>
  <c r="F200" i="9"/>
  <c r="I200" i="9" s="1"/>
  <c r="H199" i="9"/>
  <c r="F199" i="9"/>
  <c r="I199" i="9" s="1"/>
  <c r="H198" i="9"/>
  <c r="F198" i="9"/>
  <c r="I198" i="9" s="1"/>
  <c r="H197" i="9"/>
  <c r="F197" i="9"/>
  <c r="I197" i="9" s="1"/>
  <c r="H196" i="9"/>
  <c r="F196" i="9"/>
  <c r="I196" i="9" s="1"/>
  <c r="E193" i="9"/>
  <c r="H192" i="9"/>
  <c r="F192" i="9"/>
  <c r="I192" i="9" s="1"/>
  <c r="H190" i="9"/>
  <c r="F190" i="9"/>
  <c r="I190" i="9" s="1"/>
  <c r="H188" i="9"/>
  <c r="F188" i="9"/>
  <c r="H187" i="9"/>
  <c r="F187" i="9"/>
  <c r="I187" i="9" s="1"/>
  <c r="H184" i="9"/>
  <c r="F184" i="9"/>
  <c r="I184" i="9" s="1"/>
  <c r="H182" i="9"/>
  <c r="F182" i="9"/>
  <c r="I182" i="9" s="1"/>
  <c r="H180" i="9"/>
  <c r="F180" i="9"/>
  <c r="I180" i="9" s="1"/>
  <c r="E177" i="9"/>
  <c r="H176" i="9"/>
  <c r="F176" i="9"/>
  <c r="I176" i="9" s="1"/>
  <c r="H175" i="9"/>
  <c r="F175" i="9"/>
  <c r="I175" i="9" s="1"/>
  <c r="H172" i="9"/>
  <c r="F172" i="9"/>
  <c r="I172" i="9" s="1"/>
  <c r="H169" i="9"/>
  <c r="F169" i="9"/>
  <c r="I169" i="9" s="1"/>
  <c r="H168" i="9"/>
  <c r="F168" i="9"/>
  <c r="I168" i="9" s="1"/>
  <c r="H166" i="9"/>
  <c r="F166" i="9"/>
  <c r="I166" i="9" s="1"/>
  <c r="H165" i="9"/>
  <c r="I165" i="9" s="1"/>
  <c r="F165" i="9"/>
  <c r="H164" i="9"/>
  <c r="F164" i="9"/>
  <c r="I164" i="9" s="1"/>
  <c r="H161" i="9"/>
  <c r="F161" i="9"/>
  <c r="I161" i="9" s="1"/>
  <c r="H160" i="9"/>
  <c r="F160" i="9"/>
  <c r="I160" i="9" s="1"/>
  <c r="H159" i="9"/>
  <c r="F159" i="9"/>
  <c r="I159" i="9" s="1"/>
  <c r="H158" i="9"/>
  <c r="F158" i="9"/>
  <c r="I158" i="9" s="1"/>
  <c r="H156" i="9"/>
  <c r="F156" i="9"/>
  <c r="I156" i="9" s="1"/>
  <c r="H155" i="9"/>
  <c r="F155" i="9"/>
  <c r="I155" i="9" s="1"/>
  <c r="H154" i="9"/>
  <c r="F154" i="9"/>
  <c r="I154" i="9" s="1"/>
  <c r="H153" i="9"/>
  <c r="F153" i="9"/>
  <c r="I153" i="9" s="1"/>
  <c r="E149" i="9"/>
  <c r="H148" i="9"/>
  <c r="F148" i="9"/>
  <c r="I148" i="9" s="1"/>
  <c r="H147" i="9"/>
  <c r="F147" i="9"/>
  <c r="H146" i="9"/>
  <c r="F146" i="9"/>
  <c r="I146" i="9" s="1"/>
  <c r="H145" i="9"/>
  <c r="F145" i="9"/>
  <c r="I145" i="9" s="1"/>
  <c r="H142" i="9"/>
  <c r="F142" i="9"/>
  <c r="I142" i="9" s="1"/>
  <c r="H141" i="9"/>
  <c r="F141" i="9"/>
  <c r="I141" i="9" s="1"/>
  <c r="H140" i="9"/>
  <c r="F140" i="9"/>
  <c r="I140" i="9" s="1"/>
  <c r="H136" i="9"/>
  <c r="F136" i="9"/>
  <c r="I136" i="9" s="1"/>
  <c r="H135" i="9"/>
  <c r="F135" i="9"/>
  <c r="I135" i="9" s="1"/>
  <c r="H134" i="9"/>
  <c r="F134" i="9"/>
  <c r="I134" i="9" s="1"/>
  <c r="H133" i="9"/>
  <c r="F133" i="9"/>
  <c r="I133" i="9" s="1"/>
  <c r="H132" i="9"/>
  <c r="F132" i="9"/>
  <c r="I132" i="9" s="1"/>
  <c r="H129" i="9"/>
  <c r="F129" i="9"/>
  <c r="I129" i="9" s="1"/>
  <c r="H128" i="9"/>
  <c r="F128" i="9"/>
  <c r="I128" i="9" s="1"/>
  <c r="H127" i="9"/>
  <c r="F127" i="9"/>
  <c r="I127" i="9" s="1"/>
  <c r="H126" i="9"/>
  <c r="F126" i="9"/>
  <c r="I126" i="9" s="1"/>
  <c r="H124" i="9"/>
  <c r="F124" i="9"/>
  <c r="I124" i="9" s="1"/>
  <c r="E121" i="9"/>
  <c r="E120" i="9" s="1"/>
  <c r="H119" i="9"/>
  <c r="F119" i="9"/>
  <c r="I119" i="9" s="1"/>
  <c r="H118" i="9"/>
  <c r="F118" i="9"/>
  <c r="I118" i="9" s="1"/>
  <c r="H116" i="9"/>
  <c r="F116" i="9"/>
  <c r="I116" i="9" s="1"/>
  <c r="H115" i="9"/>
  <c r="F115" i="9"/>
  <c r="I115" i="9" s="1"/>
  <c r="E113" i="9"/>
  <c r="H112" i="9"/>
  <c r="F112" i="9"/>
  <c r="I112" i="9" s="1"/>
  <c r="H111" i="9"/>
  <c r="F111" i="9"/>
  <c r="I111" i="9" s="1"/>
  <c r="H109" i="9"/>
  <c r="F109" i="9"/>
  <c r="I109" i="9" s="1"/>
  <c r="H108" i="9"/>
  <c r="E108" i="9"/>
  <c r="F108" i="9" s="1"/>
  <c r="H107" i="9"/>
  <c r="F107" i="9"/>
  <c r="I107" i="9" s="1"/>
  <c r="H106" i="9"/>
  <c r="F106" i="9"/>
  <c r="I106" i="9" s="1"/>
  <c r="H105" i="9"/>
  <c r="F105" i="9"/>
  <c r="I105" i="9" s="1"/>
  <c r="H102" i="9"/>
  <c r="F102" i="9"/>
  <c r="I102" i="9" s="1"/>
  <c r="H101" i="9"/>
  <c r="F101" i="9"/>
  <c r="I101" i="9" s="1"/>
  <c r="H100" i="9"/>
  <c r="F100" i="9"/>
  <c r="I100" i="9" s="1"/>
  <c r="H99" i="9"/>
  <c r="F99" i="9"/>
  <c r="I99" i="9" s="1"/>
  <c r="H97" i="9"/>
  <c r="F97" i="9"/>
  <c r="I97" i="9" s="1"/>
  <c r="H96" i="9"/>
  <c r="F96" i="9"/>
  <c r="I96" i="9" s="1"/>
  <c r="H95" i="9"/>
  <c r="F95" i="9"/>
  <c r="I95" i="9" s="1"/>
  <c r="H94" i="9"/>
  <c r="F94" i="9"/>
  <c r="I94" i="9" s="1"/>
  <c r="H93" i="9"/>
  <c r="F93" i="9"/>
  <c r="I93" i="9" s="1"/>
  <c r="E90" i="9"/>
  <c r="H89" i="9"/>
  <c r="F89" i="9"/>
  <c r="I89" i="9" s="1"/>
  <c r="H87" i="9"/>
  <c r="F87" i="9"/>
  <c r="I87" i="9" s="1"/>
  <c r="H85" i="9"/>
  <c r="F85" i="9"/>
  <c r="I85" i="9" s="1"/>
  <c r="H84" i="9"/>
  <c r="F84" i="9"/>
  <c r="I84" i="9" s="1"/>
  <c r="H81" i="9"/>
  <c r="F81" i="9"/>
  <c r="I81" i="9" s="1"/>
  <c r="H79" i="9"/>
  <c r="F79" i="9"/>
  <c r="I79" i="9" s="1"/>
  <c r="H77" i="9"/>
  <c r="F77" i="9"/>
  <c r="I77" i="9" s="1"/>
  <c r="E74" i="9"/>
  <c r="H73" i="9"/>
  <c r="F73" i="9"/>
  <c r="I73" i="9" s="1"/>
  <c r="H72" i="9"/>
  <c r="F72" i="9"/>
  <c r="I72" i="9" s="1"/>
  <c r="H69" i="9"/>
  <c r="F69" i="9"/>
  <c r="I69" i="9" s="1"/>
  <c r="H66" i="9"/>
  <c r="F66" i="9"/>
  <c r="I66" i="9" s="1"/>
  <c r="H65" i="9"/>
  <c r="F65" i="9"/>
  <c r="I65" i="9" s="1"/>
  <c r="H63" i="9"/>
  <c r="F63" i="9"/>
  <c r="I63" i="9" s="1"/>
  <c r="H62" i="9"/>
  <c r="F62" i="9"/>
  <c r="I62" i="9" s="1"/>
  <c r="H61" i="9"/>
  <c r="F61" i="9"/>
  <c r="I61" i="9" s="1"/>
  <c r="H58" i="9"/>
  <c r="F58" i="9"/>
  <c r="I58" i="9" s="1"/>
  <c r="H57" i="9"/>
  <c r="F57" i="9"/>
  <c r="I57" i="9" s="1"/>
  <c r="H56" i="9"/>
  <c r="F56" i="9"/>
  <c r="I56" i="9" s="1"/>
  <c r="H55" i="9"/>
  <c r="F55" i="9"/>
  <c r="I55" i="9" s="1"/>
  <c r="H53" i="9"/>
  <c r="F53" i="9"/>
  <c r="I53" i="9" s="1"/>
  <c r="H52" i="9"/>
  <c r="F52" i="9"/>
  <c r="I52" i="9" s="1"/>
  <c r="H51" i="9"/>
  <c r="F51" i="9"/>
  <c r="I51" i="9" s="1"/>
  <c r="H50" i="9"/>
  <c r="F50" i="9"/>
  <c r="I50" i="9" s="1"/>
  <c r="E46" i="9"/>
  <c r="H45" i="9"/>
  <c r="F45" i="9"/>
  <c r="I45" i="9" s="1"/>
  <c r="H44" i="9"/>
  <c r="F44" i="9"/>
  <c r="I44" i="9" s="1"/>
  <c r="H43" i="9"/>
  <c r="F43" i="9"/>
  <c r="I43" i="9" s="1"/>
  <c r="H42" i="9"/>
  <c r="F42" i="9"/>
  <c r="I42" i="9" s="1"/>
  <c r="H39" i="9"/>
  <c r="F39" i="9"/>
  <c r="I39" i="9" s="1"/>
  <c r="H38" i="9"/>
  <c r="F38" i="9"/>
  <c r="I38" i="9" s="1"/>
  <c r="H37" i="9"/>
  <c r="E37" i="9"/>
  <c r="F37" i="9" s="1"/>
  <c r="H33" i="9"/>
  <c r="F33" i="9"/>
  <c r="I33" i="9" s="1"/>
  <c r="H32" i="9"/>
  <c r="F32" i="9"/>
  <c r="I32" i="9" s="1"/>
  <c r="H31" i="9"/>
  <c r="F31" i="9"/>
  <c r="I31" i="9" s="1"/>
  <c r="H30" i="9"/>
  <c r="F30" i="9"/>
  <c r="I30" i="9" s="1"/>
  <c r="H29" i="9"/>
  <c r="F29" i="9"/>
  <c r="I29" i="9" s="1"/>
  <c r="H26" i="9"/>
  <c r="F26" i="9"/>
  <c r="I26" i="9" s="1"/>
  <c r="H25" i="9"/>
  <c r="F25" i="9"/>
  <c r="I25" i="9" s="1"/>
  <c r="H24" i="9"/>
  <c r="F24" i="9"/>
  <c r="I24" i="9" s="1"/>
  <c r="H23" i="9"/>
  <c r="F23" i="9"/>
  <c r="I23" i="9" s="1"/>
  <c r="H21" i="9"/>
  <c r="F21" i="9"/>
  <c r="I21" i="9" s="1"/>
  <c r="E18" i="9"/>
  <c r="E17" i="9" s="1"/>
  <c r="D17" i="9"/>
  <c r="F121" i="9" l="1"/>
  <c r="F244" i="9"/>
  <c r="D351" i="9"/>
  <c r="F242" i="9"/>
  <c r="F225" i="9"/>
  <c r="I74" i="9"/>
  <c r="F113" i="9"/>
  <c r="E242" i="9"/>
  <c r="I216" i="9"/>
  <c r="F74" i="9"/>
  <c r="I149" i="9"/>
  <c r="F258" i="9"/>
  <c r="F310" i="9"/>
  <c r="C361" i="9"/>
  <c r="F361" i="9" s="1"/>
  <c r="E227" i="9"/>
  <c r="F227" i="9" s="1"/>
  <c r="D242" i="9"/>
  <c r="F216" i="9"/>
  <c r="I351" i="9"/>
  <c r="F46" i="9"/>
  <c r="I147" i="9"/>
  <c r="F149" i="9"/>
  <c r="I188" i="9"/>
  <c r="I177" i="9" s="1"/>
  <c r="E274" i="9"/>
  <c r="E224" i="9" s="1"/>
  <c r="F276" i="9"/>
  <c r="C275" i="9"/>
  <c r="I193" i="9"/>
  <c r="I113" i="9"/>
  <c r="I121" i="9"/>
  <c r="F18" i="9"/>
  <c r="I37" i="9"/>
  <c r="I18" i="9" s="1"/>
  <c r="I46" i="9"/>
  <c r="I108" i="9"/>
  <c r="I90" i="9" s="1"/>
  <c r="F90" i="9"/>
  <c r="F177" i="9"/>
  <c r="F193" i="9"/>
  <c r="C370" i="9"/>
  <c r="F370" i="9" s="1"/>
  <c r="F369" i="9"/>
  <c r="F368" i="9" s="1"/>
  <c r="C368" i="9"/>
  <c r="C350" i="9"/>
  <c r="I400" i="9"/>
  <c r="F360" i="9"/>
  <c r="D401" i="9"/>
  <c r="F443" i="9"/>
  <c r="F318" i="9"/>
  <c r="C317" i="9"/>
  <c r="D275" i="9"/>
  <c r="E350" i="9"/>
  <c r="I368" i="9"/>
  <c r="I350" i="9" s="1"/>
  <c r="F351" i="9"/>
  <c r="I274" i="9"/>
  <c r="I224" i="9" s="1"/>
  <c r="D274" i="9" l="1"/>
  <c r="D224" i="9" s="1"/>
  <c r="F275" i="9"/>
  <c r="D400" i="9"/>
  <c r="D350" i="9" s="1"/>
  <c r="F401" i="9"/>
  <c r="F400" i="9" s="1"/>
  <c r="F120" i="9"/>
  <c r="F350" i="9"/>
  <c r="F317" i="9"/>
  <c r="C274" i="9"/>
  <c r="C224" i="9" s="1"/>
  <c r="F17" i="9"/>
  <c r="I17" i="9"/>
  <c r="I120" i="9"/>
  <c r="F274" i="9" l="1"/>
  <c r="F224" i="9" s="1"/>
</calcChain>
</file>

<file path=xl/sharedStrings.xml><?xml version="1.0" encoding="utf-8"?>
<sst xmlns="http://schemas.openxmlformats.org/spreadsheetml/2006/main" count="3929" uniqueCount="1699">
  <si>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</si>
  <si>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</si>
  <si>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</si>
  <si>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</si>
  <si>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</si>
  <si>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</si>
  <si>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</si>
  <si>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</si>
  <si>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</si>
  <si>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</si>
  <si>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нд</t>
  </si>
  <si>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</si>
  <si>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</si>
  <si>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</si>
  <si>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</si>
  <si>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Среднее за 3 года значение фактических показателей мощности, протяженности, кВт (км)</t>
  </si>
  <si>
    <t>Новгородская область</t>
  </si>
  <si>
    <t>6.1</t>
  </si>
  <si>
    <t>6.1.1</t>
  </si>
  <si>
    <t>6.1.2</t>
  </si>
  <si>
    <t>6.2</t>
  </si>
  <si>
    <t>6.2.1</t>
  </si>
  <si>
    <t>6.2.2</t>
  </si>
  <si>
    <t>2</t>
  </si>
  <si>
    <t>Вологодская область</t>
  </si>
  <si>
    <t>2.1.1</t>
  </si>
  <si>
    <t>строительство воздушных линий электропередачи напряжением до 1 кВ в расчете на 1 км линий</t>
  </si>
  <si>
    <t xml:space="preserve">строительство воздушных линий электропередачи напряжением 6-10 кВ в расчете на 1 км линий </t>
  </si>
  <si>
    <t>2.2</t>
  </si>
  <si>
    <t>5</t>
  </si>
  <si>
    <t>Республика Коми</t>
  </si>
  <si>
    <t>5.1</t>
  </si>
  <si>
    <t>5.1.1</t>
  </si>
  <si>
    <t>Строительство воздушных линий 0,4кВ</t>
  </si>
  <si>
    <t>Строительство воздушных линий 10кВ</t>
  </si>
  <si>
    <t>5.1.2</t>
  </si>
  <si>
    <t>Строительство кабельных линий (4х16-4х50)</t>
  </si>
  <si>
    <t>Строительство кабельных линий (4х95)</t>
  </si>
  <si>
    <t>Строительство кабельных линий (4х120)</t>
  </si>
  <si>
    <t>Строительство кабельных линий (3х70/35-10)</t>
  </si>
  <si>
    <t>Строительство кабельных линий (3х95/35-10)</t>
  </si>
  <si>
    <t>Строительство мачтовой (столбовой) КТП с трансформатором 25/10/0,4</t>
  </si>
  <si>
    <t>Строительство мачтовой (столбовой) КТП с трансформатором 40/10/0,4</t>
  </si>
  <si>
    <t>Строительство мачтовой (столбовой) КТП с трансформатором 63/10/0,4</t>
  </si>
  <si>
    <t>Строительство мачтовой (столбовой) КТП с трансформатором 100/10/0,4</t>
  </si>
  <si>
    <t>Строительство КТП (к) 100 кВА</t>
  </si>
  <si>
    <t>Строительство КТП (к) 160 кВА</t>
  </si>
  <si>
    <t>Строительство КТП (к) 250 кВА</t>
  </si>
  <si>
    <t>Строительство КТП (к) 400 кВА</t>
  </si>
  <si>
    <t>Строительство КТП (к) 630 кВА</t>
  </si>
  <si>
    <t>Строительство 2КТП 250 кВА</t>
  </si>
  <si>
    <t>5.2</t>
  </si>
  <si>
    <t>6</t>
  </si>
  <si>
    <t>4</t>
  </si>
  <si>
    <t>Мурманская область</t>
  </si>
  <si>
    <t>4.1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</si>
  <si>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</si>
  <si>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4.1.1</t>
  </si>
  <si>
    <t>4.1.2</t>
  </si>
  <si>
    <t>4.1.4</t>
  </si>
  <si>
    <t>4.1.5</t>
  </si>
  <si>
    <t>4.2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</si>
  <si>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</si>
  <si>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4.2.1</t>
  </si>
  <si>
    <t>4.2.2</t>
  </si>
  <si>
    <t>4.2.3</t>
  </si>
  <si>
    <t>4.2.4</t>
  </si>
  <si>
    <t>7.1</t>
  </si>
  <si>
    <t>7.1.1</t>
  </si>
  <si>
    <t>7.1.1.1</t>
  </si>
  <si>
    <t>строительство воздушных линий, на уровне напряжения 0,4 кВ</t>
  </si>
  <si>
    <t>7.1.1.2</t>
  </si>
  <si>
    <t>строительство воздушных линий, на уровне напряжения 10 кВ</t>
  </si>
  <si>
    <t>7.1.2.1</t>
  </si>
  <si>
    <t>строительство кабельных линий, на уровне напряжения 0,4 кВ</t>
  </si>
  <si>
    <t>7.1.4</t>
  </si>
  <si>
    <t>7.1.5</t>
  </si>
  <si>
    <t>7.2</t>
  </si>
  <si>
    <t>7.2.1</t>
  </si>
  <si>
    <t>7.2.1.1</t>
  </si>
  <si>
    <t>7.2.1.2</t>
  </si>
  <si>
    <t>7.2.2</t>
  </si>
  <si>
    <t>7.2.2.1</t>
  </si>
  <si>
    <t>7.2.2.2</t>
  </si>
  <si>
    <t>7.2.3</t>
  </si>
  <si>
    <t>7.2.4</t>
  </si>
  <si>
    <t>3</t>
  </si>
  <si>
    <t>Республика Карелия</t>
  </si>
  <si>
    <t>1</t>
  </si>
  <si>
    <t>Архангельская область</t>
  </si>
  <si>
    <t>1.1</t>
  </si>
  <si>
    <t>1.1.1</t>
  </si>
  <si>
    <t>1.1.1.1</t>
  </si>
  <si>
    <t>1.1.1.2</t>
  </si>
  <si>
    <t>строительство ВЛ-6(10) кВ, сечение фазного проводника до 50 мм2 включительно (районы, приравн. к районам КС)</t>
  </si>
  <si>
    <t>1.1.2</t>
  </si>
  <si>
    <t>1.1.2.1</t>
  </si>
  <si>
    <t>1.1.3</t>
  </si>
  <si>
    <t>1.1.4</t>
  </si>
  <si>
    <t>строительство КТП (районы, приравн. к районам КС)</t>
  </si>
  <si>
    <t>строительство КТП (районы КС)</t>
  </si>
  <si>
    <t>1.2</t>
  </si>
  <si>
    <t>1.2.1</t>
  </si>
  <si>
    <t>1.2.1.1</t>
  </si>
  <si>
    <t>1.2.1.2</t>
  </si>
  <si>
    <t>1.2.2</t>
  </si>
  <si>
    <t>1.2.2.1</t>
  </si>
  <si>
    <t>1.2.3</t>
  </si>
  <si>
    <t>1.2.4</t>
  </si>
  <si>
    <t>5.1.1.2</t>
  </si>
  <si>
    <t>6.2.1.2</t>
  </si>
  <si>
    <t>7</t>
  </si>
  <si>
    <t>Строительство воздушных линий 10кВ (в 2-х цепном исполнении)</t>
  </si>
  <si>
    <t>Строительство кабельных линий (4х70)</t>
  </si>
  <si>
    <t>Строительство кабельных линий (два кабеля в траншее) (4х70)</t>
  </si>
  <si>
    <t>Строительство кабельных линий (два кабеля в траншее) (4х95)</t>
  </si>
  <si>
    <t>Строительство кабельных линий (два кабеля в траншее) (4х120)</t>
  </si>
  <si>
    <t>Строительство кабельных линий (4х150)</t>
  </si>
  <si>
    <t>Строительство кабельных линий (два кабеля в траншее) (4х185)</t>
  </si>
  <si>
    <t>КЛ 0,4</t>
  </si>
  <si>
    <t>КЛ 10</t>
  </si>
  <si>
    <t>7.2.5</t>
  </si>
  <si>
    <t>7.2.4.1</t>
  </si>
  <si>
    <t>7.2.4.2</t>
  </si>
  <si>
    <t>7.2.4.3</t>
  </si>
  <si>
    <t>7.2.4.4</t>
  </si>
  <si>
    <t>7.2.4.5</t>
  </si>
  <si>
    <t>7.2.4.6</t>
  </si>
  <si>
    <t>7.2.4.7</t>
  </si>
  <si>
    <t>7.2.4.8</t>
  </si>
  <si>
    <t>7.2.4.9</t>
  </si>
  <si>
    <t>7.2.2.2.1</t>
  </si>
  <si>
    <t>7.2.2.2.2</t>
  </si>
  <si>
    <t>7.2.2.1.1</t>
  </si>
  <si>
    <t>7.2.2.1.2</t>
  </si>
  <si>
    <t>7.2.2.1.3</t>
  </si>
  <si>
    <t>7.2.2.1.4</t>
  </si>
  <si>
    <t>7.2.2.1.5</t>
  </si>
  <si>
    <t>7.1.4.1</t>
  </si>
  <si>
    <t>7.1.4.2</t>
  </si>
  <si>
    <t>7.1.4.3</t>
  </si>
  <si>
    <t>7.1.4.4</t>
  </si>
  <si>
    <t>7.1.4.5</t>
  </si>
  <si>
    <t>7.1.4.6</t>
  </si>
  <si>
    <t>7.1.4.7</t>
  </si>
  <si>
    <t>7.1.4.8</t>
  </si>
  <si>
    <t>7.1.4.9</t>
  </si>
  <si>
    <t>7.1.4.10</t>
  </si>
  <si>
    <t>7.1.2.1.1</t>
  </si>
  <si>
    <t>7.1.2.1.2</t>
  </si>
  <si>
    <t>7.1.2.1.3</t>
  </si>
  <si>
    <t>4.1.3</t>
  </si>
  <si>
    <t>1.2.5</t>
  </si>
  <si>
    <t>2.1.1.1</t>
  </si>
  <si>
    <t>2.1.1.1.1</t>
  </si>
  <si>
    <t>2.1.1.2</t>
  </si>
  <si>
    <t>2.1.1.2.1</t>
  </si>
  <si>
    <t>2.1.2.1</t>
  </si>
  <si>
    <t>2.1.2.1.1</t>
  </si>
  <si>
    <t>7.1.2.2</t>
  </si>
  <si>
    <t>7.1.2.2.1</t>
  </si>
  <si>
    <t>7.1.2.2.2</t>
  </si>
  <si>
    <t>7.1.4.11</t>
  </si>
  <si>
    <t>7.1.4.12</t>
  </si>
  <si>
    <t>7.2.2.1.6</t>
  </si>
  <si>
    <t>7.2.2.1.7</t>
  </si>
  <si>
    <t>7.2.2.1.8</t>
  </si>
  <si>
    <t>7.2.2.1.9</t>
  </si>
  <si>
    <t>7.1.2</t>
  </si>
  <si>
    <t>7.1.3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</si>
  <si>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</si>
  <si>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</si>
  <si>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</si>
  <si>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Номинальное напряжение 35 кВ</t>
  </si>
  <si>
    <t>Cечение кабеля до 50 кв. мм включительно</t>
  </si>
  <si>
    <t>Трансформаторная мощность до 25 кВА включительно</t>
  </si>
  <si>
    <t>Трансформаторная мощность от 100 до 250 кВА включительно</t>
  </si>
  <si>
    <t>Трансформаторная мощность от 250 до 500 кВА включительно</t>
  </si>
  <si>
    <t xml:space="preserve">Трансформаторная мощность от 25 до 100 кВА включительно </t>
  </si>
  <si>
    <t>Трансформаторная мощность от 500 до 1000 кВА включительно</t>
  </si>
  <si>
    <t>Cечение кабеля от 100 до 200 кв. мм включительно</t>
  </si>
  <si>
    <t>1.1.4.1</t>
  </si>
  <si>
    <t>1.1.4.2</t>
  </si>
  <si>
    <t>1.2.2.2</t>
  </si>
  <si>
    <t>1.2.4.1</t>
  </si>
  <si>
    <t>1.2.4.2</t>
  </si>
  <si>
    <t>Опоры ж/б, провод изолированный сталеалюминиевый</t>
  </si>
  <si>
    <t>Многожильные с бумажной изоляцией</t>
  </si>
  <si>
    <t>строительство кабельных линий, на уровне напряжения 10 кВ</t>
  </si>
  <si>
    <t>Однотрансформаторные</t>
  </si>
  <si>
    <t>0,4 кВ (город)</t>
  </si>
  <si>
    <t>6 кВ (город)</t>
  </si>
  <si>
    <t>0,4 кВ (село)</t>
  </si>
  <si>
    <t>6 кВ (село)</t>
  </si>
  <si>
    <t>от 100 до 250 кВА включительно (город)</t>
  </si>
  <si>
    <t>до 25 кВА включительно (село)</t>
  </si>
  <si>
    <t>от 25 до 100 кВА включительно (село)</t>
  </si>
  <si>
    <t>от 100 до 250 кВА включительно (село)</t>
  </si>
  <si>
    <t>от 250 до 500 кВА (село)</t>
  </si>
  <si>
    <t>до 25 кВА включительно (город)</t>
  </si>
  <si>
    <t>от 25 до 100 кВА включительно (город)</t>
  </si>
  <si>
    <t>от 250 до 500 кВА (город)</t>
  </si>
  <si>
    <t>Территория городского населенного пункта</t>
  </si>
  <si>
    <t>строительство ВЛ-0,4 кВ, сечение фазного проводника до 50 мм2 включительно (районы, приравн. к районам КС)</t>
  </si>
  <si>
    <t>строительство ВЛ-0,4 кВ, сечение фазного проводника до 50 мм2 включительно (районы КС)</t>
  </si>
  <si>
    <t>строительство ВЛ-0,4 кВ, сечение фазного проводника от 50 до 120 мм2 включительно (районы, приравн. к районам КС)</t>
  </si>
  <si>
    <t>строительство ВЛ-0,4 кВ, сечение фазного проводника от 50 до 120 мм2 включительно  (районы КС)</t>
  </si>
  <si>
    <t>строительство ВЛ-6(10) кВ, сечение фазного проводника от 50 до 120 мм2 включительно (районы, приравн. к районам КС)</t>
  </si>
  <si>
    <t>строительство ВЛ-6(10) кВ, сечение фазного проводника от 50 до 120 мм2 включительно  (районы КС)</t>
  </si>
  <si>
    <t>Территория сельской местности</t>
  </si>
  <si>
    <t>строительство КЛ-0,4 кВ, сечение фазного проводника до 50 мм2  включительно, (районы, приравн. к районам КС)</t>
  </si>
  <si>
    <t>строительство КЛ-0,4 кВ, сечение фазного проводника от 50 до 100 мм2  включительно,  (районы, приравн. к районам КС)</t>
  </si>
  <si>
    <t>строительство КЛ-6(10) кВ, сечение фазного проводника от 50 до 100 мм2  включительно, (районы, приравн. к районам КС)</t>
  </si>
  <si>
    <t>строительство КЛ-6(10) кВ, сечение фазного проводника от 200 до 500 мм2  включительно, (районы, приравн. к районам КС)</t>
  </si>
  <si>
    <t xml:space="preserve">МКТП-1х160 кВА 10(6)/0,4 кВ </t>
  </si>
  <si>
    <t xml:space="preserve">МКТП-1х250 кВА 10(6)/0,4 кВ </t>
  </si>
  <si>
    <t xml:space="preserve">ККТП-1х100 кВА 10(6)/0,4 кВ </t>
  </si>
  <si>
    <t xml:space="preserve">ККТП-1х63 кВА 10(6)/0,4 кВ </t>
  </si>
  <si>
    <t xml:space="preserve">ККТП-2х100 кВА 10(6)/0,4 кВ </t>
  </si>
  <si>
    <t xml:space="preserve">ККТП-1х160 кВА 10(6)/0,4 кВ </t>
  </si>
  <si>
    <t xml:space="preserve">ККТП-1х250 кВА 10(6)/0,4 кВ </t>
  </si>
  <si>
    <t xml:space="preserve">СКТП-1х25 кВА 10(6)/0,4 кВ </t>
  </si>
  <si>
    <t xml:space="preserve">СКТП-1х63 кВА 10(6)/0,4 кВ </t>
  </si>
  <si>
    <t xml:space="preserve">СКТП-1х100 кВА 10(6)/0,4 кВ </t>
  </si>
  <si>
    <t xml:space="preserve">МКТП-1х25 кВА 10(6)/0,4 кВ </t>
  </si>
  <si>
    <t xml:space="preserve">МКТП-1х40 кВА 10(6)/0,4 кВ </t>
  </si>
  <si>
    <t xml:space="preserve">МКТП-1х63 кВА 10(6)/0,4 кВ </t>
  </si>
  <si>
    <t xml:space="preserve">МКТП-1х100 кВА 10(6)/0,4 кВ </t>
  </si>
  <si>
    <t xml:space="preserve">БКТП-1х630 кВА 10(6)/0,4 кВ </t>
  </si>
  <si>
    <t xml:space="preserve">ККТП-1х25 кВА 10(6)/0,4 кВ </t>
  </si>
  <si>
    <t xml:space="preserve">ККТП-2х250 кВА 10(6)/0,4 кВ </t>
  </si>
  <si>
    <t xml:space="preserve">ККТП-2х400 кВА 10(6)/0,4 кВ </t>
  </si>
  <si>
    <t>4.2.5</t>
  </si>
  <si>
    <t>5.1.1.3</t>
  </si>
  <si>
    <t xml:space="preserve">строительство однотрансформаторных подстанций напряжением до 35кВ в расчете на 1кВт максимальной мощности </t>
  </si>
  <si>
    <t>6.1.1.1</t>
  </si>
  <si>
    <t>6.1.1.1.1</t>
  </si>
  <si>
    <t>6.1.1.1.2</t>
  </si>
  <si>
    <t>6.1.1.2</t>
  </si>
  <si>
    <t>6.1.1.2.1</t>
  </si>
  <si>
    <t>6.1.1.3</t>
  </si>
  <si>
    <t>6.1.2.1</t>
  </si>
  <si>
    <t>6.1.2.1.1</t>
  </si>
  <si>
    <t>6.1.2.1.2</t>
  </si>
  <si>
    <t>6.1.2.2</t>
  </si>
  <si>
    <t>6.1.2.2.1</t>
  </si>
  <si>
    <t>6.2.1.2.1</t>
  </si>
  <si>
    <t>6.2.1.2.2</t>
  </si>
  <si>
    <t>6.2.1.3</t>
  </si>
  <si>
    <t>6.2.1.4</t>
  </si>
  <si>
    <t>6.2.2.1</t>
  </si>
  <si>
    <t>6.2.2.1.1</t>
  </si>
  <si>
    <t>6.2.2.1.2</t>
  </si>
  <si>
    <t>6.2.2.2</t>
  </si>
  <si>
    <t>6.2.2.2.1</t>
  </si>
  <si>
    <t>6.2.2.3</t>
  </si>
  <si>
    <t>7.1.1.1.1</t>
  </si>
  <si>
    <t>7.1.1.2.1</t>
  </si>
  <si>
    <t>7.2.1.1.1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</si>
  <si>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</si>
  <si>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</si>
  <si>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</si>
  <si>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</si>
  <si>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</si>
  <si>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</si>
  <si>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</si>
  <si>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1.1.1.1.1.2.2</t>
  </si>
  <si>
    <t>1.1.1.1.1.2.3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</si>
  <si>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</si>
  <si>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</si>
  <si>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</si>
  <si>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</si>
  <si>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</si>
  <si>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</si>
  <si>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</si>
  <si>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</si>
  <si>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</si>
  <si>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1.1.1.1.4</t>
  </si>
  <si>
    <t>Номинальное напряжение 110 кВ и выше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</si>
  <si>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</si>
  <si>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</si>
  <si>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</si>
  <si>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</si>
  <si>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</si>
  <si>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</si>
  <si>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</si>
  <si>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</si>
  <si>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</si>
  <si>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</si>
  <si>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</si>
  <si>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1.1.2.1.1</t>
  </si>
  <si>
    <t>1.1.2.1.1.1</t>
  </si>
  <si>
    <t>Способ прокладки кабельных линий - в траншеях</t>
  </si>
  <si>
    <t>1.1.2.1.1.1.1</t>
  </si>
  <si>
    <t>1.1.2.1.1.1.2</t>
  </si>
  <si>
    <t>Cечение кабеля от 50 до 100 кв. мм включительно</t>
  </si>
  <si>
    <t>1.1.2.1.1.1.3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</si>
  <si>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</si>
  <si>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</si>
  <si>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</si>
  <si>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</si>
  <si>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</si>
  <si>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</si>
  <si>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</si>
  <si>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</si>
  <si>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</si>
  <si>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</si>
  <si>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</si>
  <si>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</si>
  <si>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</si>
  <si>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</si>
  <si>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</si>
  <si>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</si>
  <si>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</si>
  <si>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</si>
  <si>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</si>
  <si>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</si>
  <si>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</si>
  <si>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</si>
  <si>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</si>
  <si>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</si>
  <si>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</si>
  <si>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</si>
  <si>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</si>
  <si>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</si>
  <si>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</si>
  <si>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</si>
  <si>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</si>
  <si>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</si>
  <si>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1.1.3.2</t>
  </si>
  <si>
    <t>1.1.3.2.1</t>
  </si>
  <si>
    <t>Реклоузеры</t>
  </si>
  <si>
    <t>1.1.3.2.1.1</t>
  </si>
  <si>
    <t>Напряжение до 20 кВ включительно</t>
  </si>
  <si>
    <t>1.1.3.2.1.2</t>
  </si>
  <si>
    <t>1.1.4.1.1</t>
  </si>
  <si>
    <t>1.1.4.1.1.1</t>
  </si>
  <si>
    <t>1.1.4.1.1.2</t>
  </si>
  <si>
    <t>1.1.4.1.1.3</t>
  </si>
  <si>
    <t>1.1.4.1.1.4</t>
  </si>
  <si>
    <t>1.1.4.1.1.5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</si>
  <si>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</si>
  <si>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</si>
  <si>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</si>
  <si>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</si>
  <si>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</si>
  <si>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</si>
  <si>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</si>
  <si>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</si>
  <si>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</si>
  <si>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</si>
  <si>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</si>
  <si>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</si>
  <si>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</si>
  <si>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</si>
  <si>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</si>
  <si>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</si>
  <si>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</si>
  <si>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</si>
  <si>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</si>
  <si>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</si>
  <si>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</si>
  <si>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</si>
  <si>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</si>
  <si>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</si>
  <si>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</si>
  <si>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</si>
  <si>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</si>
  <si>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</si>
  <si>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</si>
  <si>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</si>
  <si>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</si>
  <si>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</si>
  <si>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</si>
  <si>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</si>
  <si>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</si>
  <si>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</si>
  <si>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</si>
  <si>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</si>
  <si>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</si>
  <si>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</si>
  <si>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</si>
  <si>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</si>
  <si>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</si>
  <si>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</si>
  <si>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</si>
  <si>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</si>
  <si>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</si>
  <si>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</si>
  <si>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</si>
  <si>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</si>
  <si>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</si>
  <si>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</si>
  <si>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</si>
  <si>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</si>
  <si>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</si>
  <si>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</si>
  <si>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</si>
  <si>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</si>
  <si>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</si>
  <si>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</si>
  <si>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</si>
  <si>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</si>
  <si>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</si>
  <si>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</si>
  <si>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</si>
  <si>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</si>
  <si>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</si>
  <si>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</si>
  <si>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1.2.2.2.1</t>
  </si>
  <si>
    <t>1.2.2.2.1.1</t>
  </si>
  <si>
    <t>1.2.2.2.2</t>
  </si>
  <si>
    <t>1.2.2.2.2.1</t>
  </si>
  <si>
    <t>1.2.2.2.2.1.1</t>
  </si>
  <si>
    <t>1.2.2.2.2.1.2</t>
  </si>
  <si>
    <t>1.2.3.1</t>
  </si>
  <si>
    <t>1.2.3.1.1</t>
  </si>
  <si>
    <t>1.2.3.1.2</t>
  </si>
  <si>
    <t>1.2.3.1.3</t>
  </si>
  <si>
    <t>1.2.3.2</t>
  </si>
  <si>
    <t>1.2.3.2.1</t>
  </si>
  <si>
    <t>1.2.3.2.2</t>
  </si>
  <si>
    <t>1.2.3.2.3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</si>
  <si>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</si>
  <si>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</si>
  <si>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</si>
  <si>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</si>
  <si>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</si>
  <si>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</si>
  <si>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</si>
  <si>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</si>
  <si>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</si>
  <si>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</si>
  <si>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</si>
  <si>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1.2.4.2.1</t>
  </si>
  <si>
    <t>1.2.4.2.1.1</t>
  </si>
  <si>
    <t>1.2.4.2.1.2</t>
  </si>
  <si>
    <t>1.2.4.2.1.3</t>
  </si>
  <si>
    <t>1.2.4.2.1.4</t>
  </si>
  <si>
    <t>1.2.5.1</t>
  </si>
  <si>
    <t>1.2.5.1.1</t>
  </si>
  <si>
    <t>1.2.5.1.2</t>
  </si>
  <si>
    <t>1.2.5.2</t>
  </si>
  <si>
    <t>1.2.5.2.1</t>
  </si>
  <si>
    <t>1.2.5.2.2</t>
  </si>
  <si>
    <t>до 50 кв.мм включительно</t>
  </si>
  <si>
    <t>Город</t>
  </si>
  <si>
    <t>Село</t>
  </si>
  <si>
    <t>от 50 до 100 кв.мм включительно</t>
  </si>
  <si>
    <t>0,4 кВ</t>
  </si>
  <si>
    <t>10 кВ</t>
  </si>
  <si>
    <t>КТП</t>
  </si>
  <si>
    <t>МТП</t>
  </si>
  <si>
    <t>СТП</t>
  </si>
  <si>
    <t>БКТП</t>
  </si>
  <si>
    <t>Двухтрансформаторные и более</t>
  </si>
  <si>
    <t>2.1.5</t>
  </si>
  <si>
    <t>2.1.2.2</t>
  </si>
  <si>
    <t>2.1.2.2.1</t>
  </si>
  <si>
    <t>3.1.1.1.</t>
  </si>
  <si>
    <t>3.1.1.1.1.</t>
  </si>
  <si>
    <t>3.1.1.1.1.1.</t>
  </si>
  <si>
    <t>3.1.1.1.1.2.</t>
  </si>
  <si>
    <t>3.1.1.1.1.3.</t>
  </si>
  <si>
    <t>3.1.1.1.1.4.</t>
  </si>
  <si>
    <t>3.1.1.1.2.</t>
  </si>
  <si>
    <t>3.1.1.1.2.1</t>
  </si>
  <si>
    <t>3.1.1.1.2.2</t>
  </si>
  <si>
    <t>3.1.1.1.2.3</t>
  </si>
  <si>
    <t>3.1.1.1.2.4</t>
  </si>
  <si>
    <t>3.1.1.1.3.</t>
  </si>
  <si>
    <t>3.1.1.1.4.</t>
  </si>
  <si>
    <t>3.1.1.1.4.1.</t>
  </si>
  <si>
    <t>3.1.1.1.4.2.</t>
  </si>
  <si>
    <t>3.1.1.1.4.3.</t>
  </si>
  <si>
    <t>3.1.1.1.4.4.</t>
  </si>
  <si>
    <t>3.1.1.1.4.5.</t>
  </si>
  <si>
    <t>от 500 до 900 кВА включительно (город)</t>
  </si>
  <si>
    <t>3.1.1.1.4.6.</t>
  </si>
  <si>
    <t>свыше 1000 кВА (город)</t>
  </si>
  <si>
    <t>3.1.1.1.4.7.</t>
  </si>
  <si>
    <t>3.1.1.1.4.8.</t>
  </si>
  <si>
    <t>3.1.1.1.4.9.</t>
  </si>
  <si>
    <t>3.1.1.1.4.10.</t>
  </si>
  <si>
    <t>3.1.1.1.4.11.</t>
  </si>
  <si>
    <t>от 500 до 900 кВА включительно (село)</t>
  </si>
  <si>
    <t>3.1.1.1.4.12.</t>
  </si>
  <si>
    <t>свыше 1000 кВА (село)</t>
  </si>
  <si>
    <t>3.1.1.1.5.</t>
  </si>
  <si>
    <t>3.1.1.2.</t>
  </si>
  <si>
    <t>3.1.1.2.1.</t>
  </si>
  <si>
    <t>3.1.1.2.1.1</t>
  </si>
  <si>
    <t>3.1.1.2.1.2</t>
  </si>
  <si>
    <t>3.1.1.2.1.3</t>
  </si>
  <si>
    <t>3.1.1.2.1.4</t>
  </si>
  <si>
    <t>3.1.1.2.2.</t>
  </si>
  <si>
    <t>3.1.1.2.2.1</t>
  </si>
  <si>
    <t>3.1.1.2.2.2</t>
  </si>
  <si>
    <t>3.1.1.2.2.3</t>
  </si>
  <si>
    <t>3.1.1.2.2.4</t>
  </si>
  <si>
    <t>3.1.1.2.3.</t>
  </si>
  <si>
    <t>3.1.1.2.4.</t>
  </si>
  <si>
    <t>3.1.1.2.4.1</t>
  </si>
  <si>
    <t>3.1.1.2.4.2</t>
  </si>
  <si>
    <t>3.1.1.2.4.3</t>
  </si>
  <si>
    <t>3.1.1.2.4.4</t>
  </si>
  <si>
    <t>3.1.1.2.4.5</t>
  </si>
  <si>
    <t>3.1.1.2.4.6</t>
  </si>
  <si>
    <t>3.1.1.2.4.7</t>
  </si>
  <si>
    <t>3.1.1.2.4.8</t>
  </si>
  <si>
    <t>3.1.1.2.4.9</t>
  </si>
  <si>
    <t>3.1.1.2.4.10</t>
  </si>
  <si>
    <t>3.1.1.2.4.11</t>
  </si>
  <si>
    <t>3.1.1.2.4.12</t>
  </si>
  <si>
    <t>3.1.1.2.5.</t>
  </si>
  <si>
    <t>1 цепь на опоре</t>
  </si>
  <si>
    <t>строительство ВЛ-0,4 кВ, сечение фазного проводника свыше 120 мм2  (районы, приравн. к районам КС)</t>
  </si>
  <si>
    <t>строительство ВЛ-0,4 кВ, сечение фазного проводника свыше 120 мм2 (районы КС)</t>
  </si>
  <si>
    <t>строительство ВЛ-6(10) кВ, сечение фазного проводника до 50 мм2 включительно (районы КС)</t>
  </si>
  <si>
    <t>строительство ВЛ-6(10) кВ, сечение фазного проводника свыше 120 мм2  (районы, приравн. к районам КС)</t>
  </si>
  <si>
    <t>строительство ВЛ-6(10) кВ, сечение фазного проводника свыше 120 мм2  (районы КС)</t>
  </si>
  <si>
    <t>2 цепи на опоре</t>
  </si>
  <si>
    <t>1 кабель по трассе</t>
  </si>
  <si>
    <t>строительство КЛ-0,4 кВ, сечение фазного проводника до 50 мм2  включительно, (районы КС)</t>
  </si>
  <si>
    <t>строительство КЛ-0,4 кВ, сечение фазного проводника от 50 до 100 мм2   включительно,  (районы КС)</t>
  </si>
  <si>
    <t>строительство КЛ-0,4 кВ, сечение фазного проводника от 100 до 200 мм2  включительно, (районы, приравн. к районам КС)</t>
  </si>
  <si>
    <t>строительство КЛ-0,4 кВ, сечение фазного проводника от 100 до 200 мм2  включительно,  (районы КС)</t>
  </si>
  <si>
    <t>строительство КЛ-0,4 кВ, сечение фазного проводника от 200 до 500 мм2  включительно, (районы, приравн. к районам КС)</t>
  </si>
  <si>
    <t>строительство КЛ-0,4 кВ, сечение фазного проводника от 200 до 500 мм2  включительно,  (районы КС)</t>
  </si>
  <si>
    <t>строительство КЛ-6(10) кВ, сечение фазного проводника до 50 мм2  включительно, (районы, приравн. к районам КС)</t>
  </si>
  <si>
    <t>строительство КЛ-6(10) кВ, сечение фазного проводника до 50 мм2  включительно, (районы КС)</t>
  </si>
  <si>
    <t>строительство КЛ-6(10) кВ, сечение фазного проводника от 50 до 100 мм2   включительно,  (районы КС)</t>
  </si>
  <si>
    <t>строительство КЛ-6(10) кВ, сечение фазного проводника от 100 до 200 мм2  включительно,  (районы, приравн. к районам КС)</t>
  </si>
  <si>
    <t>строительство КЛ-6(10) кВ, сечение фазного проводника от 100 до 200 мм2  включительно, (районы КС)</t>
  </si>
  <si>
    <t>строительство КЛ-6(10) кВ, сечение фазного проводника от 200 до 500 мм2  включительно,  (районы КС)</t>
  </si>
  <si>
    <t>2 кабеля по трассе</t>
  </si>
  <si>
    <t>строительство КЛ-0,4 кВ, сечение фазного проводника от 200 до 500 мм2  включительно, (районы КС)</t>
  </si>
  <si>
    <t>строительство КЛ-6(10) кВ, сечение фазного проводника от 200 до 500 мм2  включительно, (районы КС)</t>
  </si>
  <si>
    <t>строительство КЛ-6(10) кВ, сечение фазного проводника от 100 до 200 мм2  включительно, (районы, приравн. к районам КС)</t>
  </si>
  <si>
    <t>районы, приравн. к районам КС</t>
  </si>
  <si>
    <t>Коммутационное устройство 0,4 кВ</t>
  </si>
  <si>
    <t>Коммутационная ячейка с вакуумным выключателем 6(10) кВ</t>
  </si>
  <si>
    <t>Коммутационная ячейка с выключателем нагрузки или разъединителем 6(10) кВ</t>
  </si>
  <si>
    <t>РУ 6(10) кВ</t>
  </si>
  <si>
    <t>районы КС</t>
  </si>
  <si>
    <t xml:space="preserve">СКТП-1х40 кВА 10(6)/0,4 кВ </t>
  </si>
  <si>
    <t xml:space="preserve">ККТП-2х25 кВА 10(6)/0,4 кВ </t>
  </si>
  <si>
    <t xml:space="preserve">ККТП-1х40 кВА 10(6)/0,4 кВ </t>
  </si>
  <si>
    <t xml:space="preserve">ККТП-2х40 кВА 10(6)/0,4 кВ </t>
  </si>
  <si>
    <t xml:space="preserve">ККТП-2х63 кВА 10(6)/0,4 кВ </t>
  </si>
  <si>
    <t xml:space="preserve">ККТП-2х160 кВА 10(6)/0,4 кВ </t>
  </si>
  <si>
    <t xml:space="preserve">ККТП-1х400 кВА 10(6)/0,4 кВ </t>
  </si>
  <si>
    <t xml:space="preserve">ККТП-1х630 кВА 10(6)/0,4 кВ </t>
  </si>
  <si>
    <t xml:space="preserve">ККТП-2х630 кВА 10(6)/0,4 кВ </t>
  </si>
  <si>
    <t xml:space="preserve">ККТП-1х1000 кВА 10(6)/0,4 кВ </t>
  </si>
  <si>
    <t xml:space="preserve">ККТП-2х1000 кВА 10(6)/0,4 кВ </t>
  </si>
  <si>
    <t xml:space="preserve">БКТП-1х160 кВА 10(6)/0,4 кВ </t>
  </si>
  <si>
    <t xml:space="preserve">БКТП-2х160 кВА 10(6)/0,4 кВ </t>
  </si>
  <si>
    <t xml:space="preserve">БКТП-1х250 кВА 10(6)/0,4 кВ </t>
  </si>
  <si>
    <t xml:space="preserve">БКТП-2х250 кВА 10(6)/0,4 кВ </t>
  </si>
  <si>
    <t xml:space="preserve">БКТП-1х400 кВА 10(6)/0,4 кВ </t>
  </si>
  <si>
    <t xml:space="preserve">БКТП-2х400 кВА 10(6)/0,4 кВ </t>
  </si>
  <si>
    <t xml:space="preserve">БКТП-2х630 кВА 10(6)/0,4 кВ </t>
  </si>
  <si>
    <t xml:space="preserve">БКТП-1х1000 кВА 10(6)/0,4 кВ </t>
  </si>
  <si>
    <t xml:space="preserve">БКТП-2х1000 кВА 10(6)/0,4 кВ </t>
  </si>
  <si>
    <t>строительство КЛ-0,4 кВ, сечение фазного проводника от 100 до 200 мм2  включительно, (районы КС)</t>
  </si>
  <si>
    <t>строительство КЛ-0,4 кВ, сечение фазного проводника от 200 до 500 мм2  включительно,(районы КС)</t>
  </si>
  <si>
    <t>строительство воздушных линий 0,4 кВ</t>
  </si>
  <si>
    <t>СИП-2 3х35+1х50</t>
  </si>
  <si>
    <t>СИП-2 3х50+1х50</t>
  </si>
  <si>
    <t>строительство воздушных линий 6/10 кВ</t>
  </si>
  <si>
    <t>СИП-3 1х50</t>
  </si>
  <si>
    <t>Область</t>
  </si>
  <si>
    <t>СИП-2 3х50+1х70</t>
  </si>
  <si>
    <t xml:space="preserve">нд 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</si>
  <si>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</si>
  <si>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</si>
  <si>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</si>
  <si>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</si>
  <si>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</si>
  <si>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</si>
  <si>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</si>
  <si>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</si>
  <si>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6.1.1.5</t>
  </si>
  <si>
    <t>6.1.2.2.2</t>
  </si>
  <si>
    <t>6.1.2.3</t>
  </si>
  <si>
    <t>6.1.2.4</t>
  </si>
  <si>
    <t>6.1.2.4.1</t>
  </si>
  <si>
    <t>6.1.2.4.2</t>
  </si>
  <si>
    <t>6.1.2.5</t>
  </si>
  <si>
    <t>6.2.1.1</t>
  </si>
  <si>
    <t>6.2.1.1.1</t>
  </si>
  <si>
    <t>6.2.1.1.2</t>
  </si>
  <si>
    <t>6.2.1.4.1</t>
  </si>
  <si>
    <t>513</t>
  </si>
  <si>
    <t>6.2.1.4.2</t>
  </si>
  <si>
    <t>6.2.1.5</t>
  </si>
  <si>
    <t>6.2.2.2.2</t>
  </si>
  <si>
    <t>6.2.2.4</t>
  </si>
  <si>
    <t>6.2.2.4.1</t>
  </si>
  <si>
    <t>6.2.2.4.2</t>
  </si>
  <si>
    <t>6.2.2.5</t>
  </si>
  <si>
    <t>Материал провода-сталеалюминевый</t>
  </si>
  <si>
    <t>Опоры деверянные, 1 цепь</t>
  </si>
  <si>
    <t>7.1.1.1.2</t>
  </si>
  <si>
    <t>7.1.1.1.3</t>
  </si>
  <si>
    <t xml:space="preserve">Опоры железобетонные, 1 цепь </t>
  </si>
  <si>
    <t>7.1.1.1.4</t>
  </si>
  <si>
    <t>7.1.1.1.5</t>
  </si>
  <si>
    <t>7.1.1.1.6</t>
  </si>
  <si>
    <t>Опоры железобетонные, 2 цепи</t>
  </si>
  <si>
    <t>7.1.1.1.7</t>
  </si>
  <si>
    <t>7.1.1.1.8</t>
  </si>
  <si>
    <t>7.1.1.1.9</t>
  </si>
  <si>
    <t>7.1.1.2.2</t>
  </si>
  <si>
    <t>7.1.1.2.3</t>
  </si>
  <si>
    <t>7.1.1.2.4</t>
  </si>
  <si>
    <t>7.1.1.2.5</t>
  </si>
  <si>
    <t>Способ прокладки-траншея</t>
  </si>
  <si>
    <t>Изоляция бумажная</t>
  </si>
  <si>
    <t>7.1.2.1.4</t>
  </si>
  <si>
    <t>7.1.2.1.5</t>
  </si>
  <si>
    <t>7.1.2.1.6</t>
  </si>
  <si>
    <t>7.1.2.1.7</t>
  </si>
  <si>
    <t>7.1.2.1.8</t>
  </si>
  <si>
    <t>7.1.2.1.9</t>
  </si>
  <si>
    <t>7.1.2.1.10</t>
  </si>
  <si>
    <t>7.1.2.1.11</t>
  </si>
  <si>
    <t>Способ прокладки-ГНБ, изоляция пластмассовая</t>
  </si>
  <si>
    <t>7.1.2.2.3</t>
  </si>
  <si>
    <t>7.1.2.2.4</t>
  </si>
  <si>
    <t>7.1.4.13</t>
  </si>
  <si>
    <t>7.1.4.14</t>
  </si>
  <si>
    <t>7.1.4.15</t>
  </si>
  <si>
    <t>7.1.4.16</t>
  </si>
  <si>
    <t>7.1.4.17</t>
  </si>
  <si>
    <t>7.1.4.18</t>
  </si>
  <si>
    <t>7.1.4.19</t>
  </si>
  <si>
    <t>7.1.4.20</t>
  </si>
  <si>
    <t>7.1.4.21</t>
  </si>
  <si>
    <t>7.1.4.22</t>
  </si>
  <si>
    <t>7.1.4.23</t>
  </si>
  <si>
    <t>7.1.4.24</t>
  </si>
  <si>
    <t>7.2.1.1.2</t>
  </si>
  <si>
    <t>7.2.1.1.3</t>
  </si>
  <si>
    <t>7.2.1.1.4</t>
  </si>
  <si>
    <t>7.2.1.1.5</t>
  </si>
  <si>
    <t>7.2.1.1.6</t>
  </si>
  <si>
    <t>7.2.1.1.7</t>
  </si>
  <si>
    <t>7.2.1.1.8</t>
  </si>
  <si>
    <t>7.2.1.1.9</t>
  </si>
  <si>
    <t>7.2.1.1.10</t>
  </si>
  <si>
    <t>7.2.1.1.11</t>
  </si>
  <si>
    <t>7.2.1.1.12</t>
  </si>
  <si>
    <t>7.2.1.1.13</t>
  </si>
  <si>
    <t>7.2.1.1.14</t>
  </si>
  <si>
    <t>ВЛ 10</t>
  </si>
  <si>
    <t>7.2.1.2.1.1</t>
  </si>
  <si>
    <t>7.2.1.2.1.2</t>
  </si>
  <si>
    <t>7.2.1.2.1.3</t>
  </si>
  <si>
    <t>7.2.1.2.1.4</t>
  </si>
  <si>
    <t>7.2.1.2.1.5</t>
  </si>
  <si>
    <t>7.2.1.2.1.6</t>
  </si>
  <si>
    <t>7.2.1.2.1.7</t>
  </si>
  <si>
    <t>7.2.1.2.1.8</t>
  </si>
  <si>
    <t>7.2.1.2.1.9</t>
  </si>
  <si>
    <t>7.2.1.2.1.10</t>
  </si>
  <si>
    <t>7.2.1.2.2</t>
  </si>
  <si>
    <t>7.2.1.2.2.1</t>
  </si>
  <si>
    <t>Cечение провода от 50 до 100 кв. мм включительно, опоры железобетонные</t>
  </si>
  <si>
    <t>7.2.1.2.2.2</t>
  </si>
  <si>
    <t>Способ прокладки-траншеи</t>
  </si>
  <si>
    <t>Изоляция платмассовая</t>
  </si>
  <si>
    <t>Строительство кабельных линий (два кабеля в траншее) (4х16-4х50) изоляция пластик</t>
  </si>
  <si>
    <t>Строительство кабельных линий (4х70)изоляция пластик</t>
  </si>
  <si>
    <t>Строительство кабельных линий (два кабеля в траншее) (4х70)изоляция пластик</t>
  </si>
  <si>
    <t>Строительство кабельных линий (два кабеля в траншее) (4х95)изоляция пластик</t>
  </si>
  <si>
    <t>Строительство кабельных линий (два кабеля в траншее) (4х120)изоляция пластик</t>
  </si>
  <si>
    <t>7.2.2.1.10</t>
  </si>
  <si>
    <t>Строительство кабельных линий (два кабеля в траншее) (4х185)изоляция пластик</t>
  </si>
  <si>
    <t>Способ прокладки-ГНБ</t>
  </si>
  <si>
    <t>7.2.2.1.11</t>
  </si>
  <si>
    <t>Строительство кабельных линий (4х16-4х50) изоляция бумажная</t>
  </si>
  <si>
    <t>7.2.2.1.12</t>
  </si>
  <si>
    <t>7.2.2.1.13</t>
  </si>
  <si>
    <t>7.2.2.1.14</t>
  </si>
  <si>
    <t>7.2.2.1.15</t>
  </si>
  <si>
    <t>7.2.2.1.16</t>
  </si>
  <si>
    <t>7.2.2.1.17</t>
  </si>
  <si>
    <t>7.2.2.1.18</t>
  </si>
  <si>
    <t>7.2.2.1.19</t>
  </si>
  <si>
    <t>Территория сельской местности, изоляция пластик</t>
  </si>
  <si>
    <t>7.2.2.1.20</t>
  </si>
  <si>
    <t>7.2.2.1.21</t>
  </si>
  <si>
    <t xml:space="preserve">Строительство кабельных линий (два кабеля в траншее) (4х16-4х50) </t>
  </si>
  <si>
    <t>7.2.2.1.22</t>
  </si>
  <si>
    <t>7.2.2.1.23</t>
  </si>
  <si>
    <t>7.2.2.1.24</t>
  </si>
  <si>
    <t>7.2.2.1.25</t>
  </si>
  <si>
    <t>7.2.2.1.26</t>
  </si>
  <si>
    <t>7.2.2.1.27</t>
  </si>
  <si>
    <t>7.2.2.1.28</t>
  </si>
  <si>
    <t>7.2.2.1.29</t>
  </si>
  <si>
    <t>Территория городского населенного пункта, изоляция пластиковая</t>
  </si>
  <si>
    <t>7.2.2.2.3</t>
  </si>
  <si>
    <t>Строительство кабельных линий (3х120/35-10)</t>
  </si>
  <si>
    <t>7.2.2.2.4</t>
  </si>
  <si>
    <t>Строительство кабельных линий (3х150/35-10)</t>
  </si>
  <si>
    <t>7.2.2.2.5</t>
  </si>
  <si>
    <t>7.2.2.2.6</t>
  </si>
  <si>
    <t>7.2.2.2.7</t>
  </si>
  <si>
    <t>7.2.2.2.8</t>
  </si>
  <si>
    <t>Территория сельской местности, изоляция бумажная, прокладки-траншея</t>
  </si>
  <si>
    <t>7.2.2.2.9</t>
  </si>
  <si>
    <t>7.2.2.2.10</t>
  </si>
  <si>
    <t>7.2.2.2.11</t>
  </si>
  <si>
    <t>7.2.2.2.12</t>
  </si>
  <si>
    <t>7.2.4.10</t>
  </si>
  <si>
    <t>Киоскового типа</t>
  </si>
  <si>
    <t>Блочного типа</t>
  </si>
  <si>
    <t>7.2.4.11</t>
  </si>
  <si>
    <t>7.2.4.12</t>
  </si>
  <si>
    <t>7.2.4.13</t>
  </si>
  <si>
    <t>7.2.4.14</t>
  </si>
  <si>
    <t>7.2.4.15</t>
  </si>
  <si>
    <t>7.2.4.16</t>
  </si>
  <si>
    <t>7.2.4.17</t>
  </si>
  <si>
    <t>7.2.4.18</t>
  </si>
  <si>
    <t>7.2.4.19</t>
  </si>
  <si>
    <t>7.2.4.20</t>
  </si>
  <si>
    <t>4.1.1.1</t>
  </si>
  <si>
    <t>4.1.1.1.1</t>
  </si>
  <si>
    <t>4.1.1.1.1.1</t>
  </si>
  <si>
    <t>4.1.1.1.1.2</t>
  </si>
  <si>
    <t>4.1.1.1.1.3</t>
  </si>
  <si>
    <t>4.1.1.1.1.4</t>
  </si>
  <si>
    <t>4.1.1.1.1.5</t>
  </si>
  <si>
    <t>4.1.1.1.1.6</t>
  </si>
  <si>
    <t>4.1.1.1.1.7</t>
  </si>
  <si>
    <t>4.1.1.1.1.8</t>
  </si>
  <si>
    <t>4.1.1.1.1.9</t>
  </si>
  <si>
    <t>4.1.1.1.1.10</t>
  </si>
  <si>
    <t>4.1.1.1.1.11</t>
  </si>
  <si>
    <t>4.1.1.1.1.12</t>
  </si>
  <si>
    <t>4.1.1.1.2</t>
  </si>
  <si>
    <t>4.1.1.1.2.1</t>
  </si>
  <si>
    <t>4.1.1.1.2.2</t>
  </si>
  <si>
    <t>4.1.1.1.2.3</t>
  </si>
  <si>
    <t>4.1.1.1.2.4</t>
  </si>
  <si>
    <t>4.1.1.1.2.5</t>
  </si>
  <si>
    <t>4.1.1.1.2.6</t>
  </si>
  <si>
    <t>4.1.1.1.2.7</t>
  </si>
  <si>
    <t>4.1.1.1.2.8</t>
  </si>
  <si>
    <t>4.1.1.1.2.9</t>
  </si>
  <si>
    <t>4.1.1.1.2.10</t>
  </si>
  <si>
    <t>4.1.1.1.2.11</t>
  </si>
  <si>
    <t>4.1.1.1.2.12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</si>
  <si>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</si>
  <si>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</si>
  <si>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</si>
  <si>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</si>
  <si>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</si>
  <si>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</si>
  <si>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</si>
  <si>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</si>
  <si>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</si>
  <si>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</si>
  <si>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</si>
  <si>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</si>
  <si>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</si>
  <si>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</si>
  <si>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</si>
  <si>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</si>
  <si>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</si>
  <si>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</si>
  <si>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</si>
  <si>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</si>
  <si>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</si>
  <si>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</si>
  <si>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</si>
  <si>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</si>
  <si>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</si>
  <si>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</si>
  <si>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</si>
  <si>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4.1.2.1</t>
  </si>
  <si>
    <t>4.1.2.1.1</t>
  </si>
  <si>
    <t>4.1.2.1.1.1</t>
  </si>
  <si>
    <t>4.1.2.1.1.2</t>
  </si>
  <si>
    <t>4.1.2.1.1.3</t>
  </si>
  <si>
    <t>4.1.2.1.1.4</t>
  </si>
  <si>
    <t>4.1.2.1.1.5</t>
  </si>
  <si>
    <t>4.1.2.1.1.6</t>
  </si>
  <si>
    <t>4.1.2.1.1.7</t>
  </si>
  <si>
    <t>4.1.2.1.1.8</t>
  </si>
  <si>
    <t>4.1.2.1.1.9</t>
  </si>
  <si>
    <t>4.1.2.1.1.10</t>
  </si>
  <si>
    <t>4.1.2.1.1.11</t>
  </si>
  <si>
    <t>4.1.2.1.1.12</t>
  </si>
  <si>
    <t>4.1.2.1.1.13</t>
  </si>
  <si>
    <t>4.1.2.1.1.14</t>
  </si>
  <si>
    <t>4.1.2.1.1.15</t>
  </si>
  <si>
    <t>4.1.2.1.1.16</t>
  </si>
  <si>
    <t>4.1.2.1.2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</si>
  <si>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</si>
  <si>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</si>
  <si>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</si>
  <si>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</si>
  <si>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</si>
  <si>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</si>
  <si>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</si>
  <si>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</si>
  <si>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</si>
  <si>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</si>
  <si>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</si>
  <si>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</si>
  <si>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</si>
  <si>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</si>
  <si>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</si>
  <si>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</si>
  <si>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</si>
  <si>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</si>
  <si>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</si>
  <si>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</si>
  <si>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</si>
  <si>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</si>
  <si>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</si>
  <si>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</si>
  <si>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</si>
  <si>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</si>
  <si>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</si>
  <si>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</si>
  <si>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</si>
  <si>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</si>
  <si>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</si>
  <si>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</si>
  <si>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</si>
  <si>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</si>
  <si>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</si>
  <si>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</si>
  <si>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</si>
  <si>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</si>
  <si>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</si>
  <si>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</si>
  <si>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</si>
  <si>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</si>
  <si>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</si>
  <si>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</si>
  <si>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</si>
  <si>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</si>
  <si>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</si>
  <si>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</si>
  <si>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</si>
  <si>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</si>
  <si>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</si>
  <si>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4.1.3.1</t>
  </si>
  <si>
    <t>4.1.3.1.1</t>
  </si>
  <si>
    <t>4.1.3.1.1.1</t>
  </si>
  <si>
    <t>4.1.3.1.1.2</t>
  </si>
  <si>
    <t>4.1.3.1.1.3</t>
  </si>
  <si>
    <t>4.1.3.1.1.4</t>
  </si>
  <si>
    <t>4.1.3.1.2</t>
  </si>
  <si>
    <t>4.1.3.1.2.1</t>
  </si>
  <si>
    <t>4.1.3.1.2.2</t>
  </si>
  <si>
    <t>4.1.3.1.2.3</t>
  </si>
  <si>
    <t>4.1.3.1.2.4</t>
  </si>
  <si>
    <t>4.1.3.2</t>
  </si>
  <si>
    <t>4.1.3.2.1</t>
  </si>
  <si>
    <t>4.1.3.2.1.1</t>
  </si>
  <si>
    <t>4.1.3.2.1.2</t>
  </si>
  <si>
    <t>4.1.3.2.1.3</t>
  </si>
  <si>
    <t>4.1.3.2.1.4</t>
  </si>
  <si>
    <t>4.1.3.2.2</t>
  </si>
  <si>
    <t>4.1.3.2.2.1</t>
  </si>
  <si>
    <t>4.1.3.2.2.2</t>
  </si>
  <si>
    <t>4.1.3.2.2.3</t>
  </si>
  <si>
    <t>4.1.3.2.2.4</t>
  </si>
  <si>
    <t>4.1.4.1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</si>
  <si>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</si>
  <si>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</si>
  <si>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</si>
  <si>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</si>
  <si>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</si>
  <si>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</si>
  <si>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</si>
  <si>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</si>
  <si>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</si>
  <si>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</si>
  <si>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</si>
  <si>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</si>
  <si>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</si>
  <si>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</si>
  <si>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</si>
  <si>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</si>
  <si>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</si>
  <si>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</si>
  <si>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</si>
  <si>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</si>
  <si>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</si>
  <si>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</si>
  <si>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</si>
  <si>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</si>
  <si>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</si>
  <si>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</si>
  <si>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</si>
  <si>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</si>
  <si>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</si>
  <si>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</si>
  <si>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</si>
  <si>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</si>
  <si>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</si>
  <si>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</si>
  <si>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</si>
  <si>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</si>
  <si>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</si>
  <si>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</si>
  <si>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</si>
  <si>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4.1.4.1.1</t>
  </si>
  <si>
    <t>4.1.4.1.1.1</t>
  </si>
  <si>
    <t>4.1.4.1.1.2</t>
  </si>
  <si>
    <t>4.1.4.1.1.3</t>
  </si>
  <si>
    <t>4.1.4.1.1.4</t>
  </si>
  <si>
    <t>4.1.4.1.1.5</t>
  </si>
  <si>
    <t>4.1.4.1.1.6</t>
  </si>
  <si>
    <t>4.1.4.1.1.7</t>
  </si>
  <si>
    <t>4.1.4.1.1.8</t>
  </si>
  <si>
    <t>4.1.4.1.1.9</t>
  </si>
  <si>
    <t>4.1.4.1.1.10</t>
  </si>
  <si>
    <t>4.1.4.1.1.11</t>
  </si>
  <si>
    <t>4.1.4.1.1.12</t>
  </si>
  <si>
    <t>4.1.4.1.1.13</t>
  </si>
  <si>
    <t>4.1.4.1.1.14</t>
  </si>
  <si>
    <t>4.1.4.1.1.15</t>
  </si>
  <si>
    <t>4.1.4.1.1.16</t>
  </si>
  <si>
    <t>4.1.4.1.1.17</t>
  </si>
  <si>
    <t>4.1.4.1.1.18</t>
  </si>
  <si>
    <t>4.1.4.1.1.19</t>
  </si>
  <si>
    <t>4.1.4.1.1.20</t>
  </si>
  <si>
    <t>4.1.4.1.1.21</t>
  </si>
  <si>
    <t>4.1.4.1.1.22</t>
  </si>
  <si>
    <t>4.1.4.1.1.23</t>
  </si>
  <si>
    <t>4.1.4.1.1.24</t>
  </si>
  <si>
    <t>4.1.4.1.1.25</t>
  </si>
  <si>
    <t>4.1.4.1.1.26</t>
  </si>
  <si>
    <t>4.1.4.1.1.27</t>
  </si>
  <si>
    <t>4.1.4.1.1.28</t>
  </si>
  <si>
    <t>4.1.4.1.1.29</t>
  </si>
  <si>
    <t>4.1.4.1.1.30</t>
  </si>
  <si>
    <t>4.1.4.1.1.31</t>
  </si>
  <si>
    <t>4.1.4.1.1.32</t>
  </si>
  <si>
    <t>4.1.4.1.1.33</t>
  </si>
  <si>
    <t>4.1.4.1.1.34</t>
  </si>
  <si>
    <t>4.1.4.1.1.35</t>
  </si>
  <si>
    <t>4.1.4.1.1.36</t>
  </si>
  <si>
    <t>4.1.4.1.1.37</t>
  </si>
  <si>
    <t>4.1.4.1.1.38</t>
  </si>
  <si>
    <t>4.1.4.2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</si>
  <si>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</si>
  <si>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</si>
  <si>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</si>
  <si>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</si>
  <si>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</si>
  <si>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</si>
  <si>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</si>
  <si>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</si>
  <si>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</si>
  <si>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</si>
  <si>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</si>
  <si>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</si>
  <si>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</si>
  <si>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</si>
  <si>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</si>
  <si>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</si>
  <si>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</si>
  <si>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</si>
  <si>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</si>
  <si>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</si>
  <si>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</si>
  <si>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</si>
  <si>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</si>
  <si>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</si>
  <si>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</si>
  <si>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</si>
  <si>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</si>
  <si>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</si>
  <si>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</si>
  <si>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</si>
  <si>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</si>
  <si>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</si>
  <si>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</si>
  <si>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</si>
  <si>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</si>
  <si>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</si>
  <si>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</si>
  <si>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</si>
  <si>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</si>
  <si>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</si>
  <si>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</si>
  <si>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</si>
  <si>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</si>
  <si>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</si>
  <si>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</si>
  <si>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</si>
  <si>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</si>
  <si>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</si>
  <si>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</si>
  <si>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</si>
  <si>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</si>
  <si>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</si>
  <si>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</si>
  <si>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</si>
  <si>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</si>
  <si>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</si>
  <si>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</si>
  <si>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</si>
  <si>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</si>
  <si>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</si>
  <si>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</si>
  <si>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</si>
  <si>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</si>
  <si>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</si>
  <si>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</si>
  <si>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</si>
  <si>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</si>
  <si>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</si>
  <si>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</si>
  <si>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</si>
  <si>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</si>
  <si>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</si>
  <si>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</si>
  <si>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</si>
  <si>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</si>
  <si>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</si>
  <si>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</si>
  <si>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</si>
  <si>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</si>
  <si>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</si>
  <si>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</si>
  <si>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</si>
  <si>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</si>
  <si>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</si>
  <si>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</si>
  <si>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</si>
  <si>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</si>
  <si>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</si>
  <si>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</si>
  <si>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</si>
  <si>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</si>
  <si>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</si>
  <si>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</si>
  <si>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</si>
  <si>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</si>
  <si>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</si>
  <si>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</si>
  <si>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</si>
  <si>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</si>
  <si>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</si>
  <si>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</si>
  <si>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</si>
  <si>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</si>
  <si>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</si>
  <si>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</si>
  <si>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</si>
  <si>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</si>
  <si>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</si>
  <si>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</si>
  <si>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</si>
  <si>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</si>
  <si>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</si>
  <si>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</si>
  <si>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</si>
  <si>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</si>
  <si>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</si>
  <si>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</si>
  <si>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</si>
  <si>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</si>
  <si>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</si>
  <si>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</si>
  <si>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</si>
  <si>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</si>
  <si>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</si>
  <si>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</si>
  <si>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</si>
  <si>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</si>
  <si>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</si>
  <si>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</si>
  <si>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</si>
  <si>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</si>
  <si>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</si>
  <si>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</si>
  <si>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</si>
  <si>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</si>
  <si>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</si>
  <si>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</si>
  <si>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</si>
  <si>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</si>
  <si>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</si>
  <si>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</si>
  <si>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</si>
  <si>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</si>
  <si>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</si>
  <si>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</si>
  <si>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</si>
  <si>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</si>
  <si>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</si>
  <si>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</si>
  <si>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</si>
  <si>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</si>
  <si>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</si>
  <si>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</si>
  <si>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</si>
  <si>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</si>
  <si>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</si>
  <si>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</si>
  <si>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</si>
  <si>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</si>
  <si>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</si>
  <si>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</si>
  <si>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</si>
  <si>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</si>
  <si>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</si>
  <si>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</si>
  <si>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</si>
  <si>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</si>
  <si>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</si>
  <si>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</si>
  <si>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</si>
  <si>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</si>
  <si>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</si>
  <si>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</si>
  <si>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</si>
  <si>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</si>
  <si>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</si>
  <si>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</si>
  <si>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</si>
  <si>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</si>
  <si>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</si>
  <si>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</si>
  <si>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</si>
  <si>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</si>
  <si>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</si>
  <si>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</si>
  <si>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</si>
  <si>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</si>
  <si>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</si>
  <si>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</si>
  <si>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</si>
  <si>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</si>
  <si>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</si>
  <si>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</si>
  <si>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</si>
  <si>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</si>
  <si>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</si>
  <si>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</si>
  <si>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</si>
  <si>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</si>
  <si>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</si>
  <si>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</si>
  <si>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</si>
  <si>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4.2.3.1</t>
  </si>
  <si>
    <t>4.2.3.1.1</t>
  </si>
  <si>
    <t>4.2.3.1.1.1</t>
  </si>
  <si>
    <t>4.2.3.1.1.2</t>
  </si>
  <si>
    <t>4.2.3.1.1.3</t>
  </si>
  <si>
    <t>4.2.3.1.1.4</t>
  </si>
  <si>
    <t>4.2.3.1.2</t>
  </si>
  <si>
    <t>4.2.3.1.2.1</t>
  </si>
  <si>
    <t>4.2.3.1.2.2</t>
  </si>
  <si>
    <t>4.2.3.1.2.3</t>
  </si>
  <si>
    <t>4.2.3.1.2.4</t>
  </si>
  <si>
    <t>4.2.3.2</t>
  </si>
  <si>
    <t>4.2.3.2.1</t>
  </si>
  <si>
    <t>4.2.3.2.1.1</t>
  </si>
  <si>
    <t>4.2.3.2.1.2</t>
  </si>
  <si>
    <t>4.2.3.2.1.3</t>
  </si>
  <si>
    <t>4.2.3.2.1.4</t>
  </si>
  <si>
    <t>4.2.3.2.2</t>
  </si>
  <si>
    <t>4.2.3.2.2.1</t>
  </si>
  <si>
    <t>4.2.3.2.2.2</t>
  </si>
  <si>
    <t>4.2.3.2.2.3</t>
  </si>
  <si>
    <t>4.2.3.2.2.4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</si>
  <si>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</si>
  <si>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</si>
  <si>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</si>
  <si>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</si>
  <si>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</si>
  <si>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</si>
  <si>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</si>
  <si>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</si>
  <si>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</si>
  <si>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</si>
  <si>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</si>
  <si>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</si>
  <si>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</si>
  <si>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</si>
  <si>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</si>
  <si>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</si>
  <si>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</si>
  <si>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</si>
  <si>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</si>
  <si>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</si>
  <si>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</si>
  <si>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</si>
  <si>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</si>
  <si>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</si>
  <si>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</si>
  <si>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</si>
  <si>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</si>
  <si>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</si>
  <si>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</si>
  <si>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</si>
  <si>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</si>
  <si>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</si>
  <si>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</si>
  <si>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</si>
  <si>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</si>
  <si>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</si>
  <si>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</si>
  <si>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</si>
  <si>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</si>
  <si>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</si>
  <si>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</si>
  <si>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</si>
  <si>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</si>
  <si>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</si>
  <si>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</si>
  <si>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</si>
  <si>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</si>
  <si>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</si>
  <si>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</si>
  <si>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</si>
  <si>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</si>
  <si>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</si>
  <si>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</si>
  <si>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</si>
  <si>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</si>
  <si>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</si>
  <si>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</si>
  <si>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</si>
  <si>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</si>
  <si>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</si>
  <si>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</si>
  <si>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</si>
  <si>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</si>
  <si>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</si>
  <si>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</si>
  <si>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</si>
  <si>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</si>
  <si>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</si>
  <si>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</si>
  <si>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</si>
  <si>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</si>
  <si>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</si>
  <si>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</si>
  <si>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</si>
  <si>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</si>
  <si>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</si>
  <si>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</si>
  <si>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</si>
  <si>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</si>
  <si>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</si>
  <si>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</si>
  <si>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</si>
  <si>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</si>
  <si>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</si>
  <si>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</si>
  <si>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</si>
  <si>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</si>
  <si>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</si>
  <si>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</si>
  <si>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</si>
  <si>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</si>
  <si>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</si>
  <si>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</si>
  <si>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</si>
  <si>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</si>
  <si>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</si>
  <si>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</si>
  <si>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</si>
  <si>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</si>
  <si>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</si>
  <si>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</si>
  <si>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</si>
  <si>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</si>
  <si>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</si>
  <si>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</si>
  <si>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</si>
  <si>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</si>
  <si>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</si>
  <si>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</si>
  <si>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</si>
  <si>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</si>
  <si>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</si>
  <si>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</si>
  <si>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</si>
  <si>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</si>
  <si>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</si>
  <si>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</si>
  <si>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</si>
  <si>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</si>
  <si>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</si>
  <si>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</si>
  <si>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</si>
  <si>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</si>
  <si>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</si>
  <si>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</si>
  <si>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</si>
  <si>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</si>
  <si>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</si>
  <si>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</si>
  <si>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</si>
  <si>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</si>
  <si>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</si>
  <si>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</si>
  <si>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</si>
  <si>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</si>
  <si>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</si>
  <si>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</si>
  <si>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</si>
  <si>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</si>
  <si>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</si>
  <si>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</si>
  <si>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</si>
  <si>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</si>
  <si>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</si>
  <si>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</si>
  <si>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</si>
  <si>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</si>
  <si>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</si>
  <si>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</si>
  <si>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</si>
  <si>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</si>
  <si>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</si>
  <si>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2.1</t>
  </si>
  <si>
    <t>2.1.1.1.1.1</t>
  </si>
  <si>
    <t>2.1.1.1.1.1.1</t>
  </si>
  <si>
    <t>2.1.1.1.1.1.2</t>
  </si>
  <si>
    <t>2.1.1.1.1.2</t>
  </si>
  <si>
    <t>2.1.1.1.1.2.1</t>
  </si>
  <si>
    <t>2.1.1.1.1.2.2</t>
  </si>
  <si>
    <t>2.1.1.2.1.1</t>
  </si>
  <si>
    <t>2.1.1.2.1.1.1</t>
  </si>
  <si>
    <t>2.1.1.2.1.1.2</t>
  </si>
  <si>
    <t>2.1.1.2.1.2</t>
  </si>
  <si>
    <t>2.1.1.2.1.2.1</t>
  </si>
  <si>
    <t>2.1.1.2.1.2.2</t>
  </si>
  <si>
    <t>2.1.2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</si>
  <si>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</si>
  <si>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</si>
  <si>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</si>
  <si>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</si>
  <si>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</si>
  <si>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</si>
  <si>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</si>
  <si>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>2.1.2.1.1.3.1</t>
  </si>
  <si>
    <t>2.1.2.1.1.4</t>
  </si>
  <si>
    <t>2.1.2.1.1.4.1</t>
  </si>
  <si>
    <t>2.1.2.2.1.1</t>
  </si>
  <si>
    <t>2.1.2.2.1.1.1</t>
  </si>
  <si>
    <t>2.1.2.2.1.2</t>
  </si>
  <si>
    <t>2.1.2.2.1.3</t>
  </si>
  <si>
    <t>2.1.2.2.1.4</t>
  </si>
  <si>
    <t>2.1.2.2.1.1.2</t>
  </si>
  <si>
    <t>2.1.2.2.1.2.1</t>
  </si>
  <si>
    <t>2.1.2.2.1.2.2</t>
  </si>
  <si>
    <t>2.1.2.2.1.3.1</t>
  </si>
  <si>
    <t>2.1.2.2.1.3.2</t>
  </si>
  <si>
    <t>2.1.2.2.1.4.1</t>
  </si>
  <si>
    <t>2.1.2.2.1.4.2</t>
  </si>
  <si>
    <t>2.1.3</t>
  </si>
  <si>
    <t>2.1.3.1</t>
  </si>
  <si>
    <t>2.1.3.2</t>
  </si>
  <si>
    <t>2.1.4</t>
  </si>
  <si>
    <t>2.1.4.1</t>
  </si>
  <si>
    <t>2.1.4.1.1</t>
  </si>
  <si>
    <t>2.1.4.1.2</t>
  </si>
  <si>
    <t>2.1.4.1.3</t>
  </si>
  <si>
    <t>2.1.4.1.4</t>
  </si>
  <si>
    <t>2.1.4.1.5</t>
  </si>
  <si>
    <t>2.1.4.2</t>
  </si>
  <si>
    <t>2.1.4.2.1</t>
  </si>
  <si>
    <t>2.1.4.2.2</t>
  </si>
  <si>
    <t>2.1.4.2.3</t>
  </si>
  <si>
    <t>2.1.4.1.1.1</t>
  </si>
  <si>
    <t>2.1.4.1.1.2</t>
  </si>
  <si>
    <t>2.1.4.1.1.3</t>
  </si>
  <si>
    <t>2.1.4.1.2.1</t>
  </si>
  <si>
    <t>2.1.4.1.2.2</t>
  </si>
  <si>
    <t>2.1.4.1.2.3</t>
  </si>
  <si>
    <t>2.1.4.1.3.1</t>
  </si>
  <si>
    <t>2.1.4.1.3.2</t>
  </si>
  <si>
    <t>2.1.4.1.3.3</t>
  </si>
  <si>
    <t>2.1.4.1.4.1</t>
  </si>
  <si>
    <t>2.1.4.1.5.1</t>
  </si>
  <si>
    <t>2.1.4.2.1.1</t>
  </si>
  <si>
    <t>2.1.4.2.1.2</t>
  </si>
  <si>
    <t>2.1.4.2.2.1</t>
  </si>
  <si>
    <t>2.1.4.2.2.2</t>
  </si>
  <si>
    <t>2.1.4.2.3.1</t>
  </si>
  <si>
    <t>2.1.4.1.1.1.1</t>
  </si>
  <si>
    <t>2.1.4.1.1.1.2</t>
  </si>
  <si>
    <t>2.1.4.1.1.2.1</t>
  </si>
  <si>
    <t>2.1.4.1.1.2.2</t>
  </si>
  <si>
    <t>2.1.4.1.1.3.1</t>
  </si>
  <si>
    <t>2.1.4.1.1.3.2</t>
  </si>
  <si>
    <t>2.1.4.1.2.1.1</t>
  </si>
  <si>
    <t>2.1.4.1.2.1.2</t>
  </si>
  <si>
    <t>2.1.4.1.2.2.1</t>
  </si>
  <si>
    <t>2.1.4.1.2.2.2</t>
  </si>
  <si>
    <t>2.1.4.1.2.3.1</t>
  </si>
  <si>
    <t>2.1.4.1.2.3.2</t>
  </si>
  <si>
    <t>2.1.4.1.3.1.1</t>
  </si>
  <si>
    <t>2.1.4.1.3.1.2</t>
  </si>
  <si>
    <t>2.1.4.1.3.2.1</t>
  </si>
  <si>
    <t>2.1.4.1.3.2.2</t>
  </si>
  <si>
    <t>2.1.4.1.3.3.1</t>
  </si>
  <si>
    <t>2.1.4.1.3.3.2</t>
  </si>
  <si>
    <t>2.1.4.1.4.1.1</t>
  </si>
  <si>
    <t>2.1.4.1.4.1.2</t>
  </si>
  <si>
    <t>2.1.4.1.5.1.1</t>
  </si>
  <si>
    <t>2.1.4.1.5.1.2</t>
  </si>
  <si>
    <t>2.1.4.2.1.1.1</t>
  </si>
  <si>
    <t>2.1.4.2.1.1.2</t>
  </si>
  <si>
    <t>2.1.4.2.1.2.1</t>
  </si>
  <si>
    <t>2.1.4.2.1.2.2</t>
  </si>
  <si>
    <t>2.1.4.2.2.1.1</t>
  </si>
  <si>
    <t>2.1.4.2.2.1.2</t>
  </si>
  <si>
    <t>2.1.4.2.2.2.1</t>
  </si>
  <si>
    <t>2.1.4.2.2.2.2</t>
  </si>
  <si>
    <t>2.1.4.2.3.1.1</t>
  </si>
  <si>
    <t>2.1.4.2.3.1.2</t>
  </si>
  <si>
    <t>2.1.5.1</t>
  </si>
  <si>
    <t>2.1.5.2</t>
  </si>
  <si>
    <t>2.2.1</t>
  </si>
  <si>
    <t>2.2.2</t>
  </si>
  <si>
    <t>2.2.3</t>
  </si>
  <si>
    <t>2.2.4</t>
  </si>
  <si>
    <t>2.2.5</t>
  </si>
  <si>
    <t>2.2.1.1</t>
  </si>
  <si>
    <t>2.2.1.2</t>
  </si>
  <si>
    <t>2.2.1.1.1</t>
  </si>
  <si>
    <t>2.2.1.1.1.1</t>
  </si>
  <si>
    <t>2.2.1.1.1.2</t>
  </si>
  <si>
    <t>2.2.1.1.1.1.1</t>
  </si>
  <si>
    <t>2.2.1.1.1.1.2</t>
  </si>
  <si>
    <t>2.2.1.1.1.2.1</t>
  </si>
  <si>
    <t>2.2.1.1.1.2.2</t>
  </si>
  <si>
    <t>2.2.1.2.1</t>
  </si>
  <si>
    <t>2.2.1.2.1.1</t>
  </si>
  <si>
    <t>2.2.1.2.1.2</t>
  </si>
  <si>
    <t>2.2.1.2.1.1.1</t>
  </si>
  <si>
    <t>2.2.1.2.1.1.2</t>
  </si>
  <si>
    <t>2.2.1.2.1.2.1</t>
  </si>
  <si>
    <t>2.2.1.2.1.2.2</t>
  </si>
  <si>
    <t>2.2.2.1</t>
  </si>
  <si>
    <t>2.2.2.2</t>
  </si>
  <si>
    <t>2.2.2.1.1</t>
  </si>
  <si>
    <t>2.2.2.1.1.1</t>
  </si>
  <si>
    <t>2.2.2.1.1.2</t>
  </si>
  <si>
    <t>2.2.2.1.1.3</t>
  </si>
  <si>
    <t>2.2.2.1.1.4</t>
  </si>
  <si>
    <t>2.2.2.1.1.1.1</t>
  </si>
  <si>
    <t>2.2.2.1.1.1.2</t>
  </si>
  <si>
    <t>2.2.2.1.1.2.1</t>
  </si>
  <si>
    <t>2.2.2.1.1.2.2</t>
  </si>
  <si>
    <t>2.2.2.1.1.3.1</t>
  </si>
  <si>
    <t>2.2.2.1.1.3.2</t>
  </si>
  <si>
    <t>2.2.2.1.1.4.1</t>
  </si>
  <si>
    <t>2.2.2.1.1.4.2</t>
  </si>
  <si>
    <t>2.2.2.2.1</t>
  </si>
  <si>
    <t>2.2.2.2.1.1</t>
  </si>
  <si>
    <t>2.2.2.2.1.2</t>
  </si>
  <si>
    <t>2.2.2.2.1.3</t>
  </si>
  <si>
    <t>2.2.2.2.1.4</t>
  </si>
  <si>
    <t>2.2.2.2.1.1.1</t>
  </si>
  <si>
    <t>2.2.2.2.1.1.2</t>
  </si>
  <si>
    <t>2.2.2.2.1.2.1</t>
  </si>
  <si>
    <t>2.2.2.2.1.2.2</t>
  </si>
  <si>
    <t>2.2.2.2.1.3.1</t>
  </si>
  <si>
    <t>2.2.2.2.1.3.2</t>
  </si>
  <si>
    <t>2.2.2.2.1.4.1</t>
  </si>
  <si>
    <t>2.2.2.2.1.4.2</t>
  </si>
  <si>
    <t>2.2.3.1</t>
  </si>
  <si>
    <t>2.2.3.2</t>
  </si>
  <si>
    <t>2.2.4.1</t>
  </si>
  <si>
    <t>2.2.4.1.1</t>
  </si>
  <si>
    <t>2.2.4.1.2</t>
  </si>
  <si>
    <t>2.2.4.1.3</t>
  </si>
  <si>
    <t>2.2.4.1.4</t>
  </si>
  <si>
    <t>2.2.4.1.5</t>
  </si>
  <si>
    <t>2.2.4.1.1.1</t>
  </si>
  <si>
    <t>2.2.4.1.1.2</t>
  </si>
  <si>
    <t>2.2.4.1.1.3</t>
  </si>
  <si>
    <t>2.2.4.1.1.1.1</t>
  </si>
  <si>
    <t>2.2.4.1.1.1.2</t>
  </si>
  <si>
    <t>2.2.4.1.1.2.1</t>
  </si>
  <si>
    <t>2.2.4.1.1.2.2</t>
  </si>
  <si>
    <t>2.2.4.1.1.3.1</t>
  </si>
  <si>
    <t>2.2.4.1.1.3.2</t>
  </si>
  <si>
    <t>2.2.4.1.2.1</t>
  </si>
  <si>
    <t>2.2.4.1.2.2</t>
  </si>
  <si>
    <t>2.2.4.1.2.3</t>
  </si>
  <si>
    <t>2.2.4.1.2.1.1</t>
  </si>
  <si>
    <t>2.2.4.1.2.1.2</t>
  </si>
  <si>
    <t>2.2.4.1.2.2.1</t>
  </si>
  <si>
    <t>2.2.4.1.2.2.2</t>
  </si>
  <si>
    <t>2.2.4.1.2.3.1</t>
  </si>
  <si>
    <t>2.2.4.1.2.3.2</t>
  </si>
  <si>
    <t>2.2.4.1.3.1</t>
  </si>
  <si>
    <t>2.2.4.1.3.2</t>
  </si>
  <si>
    <t>2.2.4.1.3.3</t>
  </si>
  <si>
    <t>2.2.4.1.3.1.1</t>
  </si>
  <si>
    <t>2.2.4.1.3.1.2</t>
  </si>
  <si>
    <t>2.2.4.1.3.2.1</t>
  </si>
  <si>
    <t>2.2.4.1.3.2.2</t>
  </si>
  <si>
    <t>2.2.4.1.3.3.1</t>
  </si>
  <si>
    <t>2.2.4.1.3.3.2</t>
  </si>
  <si>
    <t>2.2.4.1.4.1</t>
  </si>
  <si>
    <t>2.2.4.1.4.1.1</t>
  </si>
  <si>
    <t>2.2.4.1.4.1.2</t>
  </si>
  <si>
    <t>2.2.4.1.5.1</t>
  </si>
  <si>
    <t>2.2.4.1.5.1.1</t>
  </si>
  <si>
    <t>2.2.4.1.5.1.2</t>
  </si>
  <si>
    <t>2.2.5.1</t>
  </si>
  <si>
    <t>2.2.5.2</t>
  </si>
  <si>
    <t>5.1.1.1</t>
  </si>
  <si>
    <t>5.1.1.1.2</t>
  </si>
  <si>
    <t>5.1.1.1.2.1</t>
  </si>
  <si>
    <t>5.1.1.1.2.2</t>
  </si>
  <si>
    <t>5.1.1.1.2.3</t>
  </si>
  <si>
    <t>5.1.1.1.3</t>
  </si>
  <si>
    <t>5.1.1.1.3.1</t>
  </si>
  <si>
    <t>5.1.1.4</t>
  </si>
  <si>
    <t>5.1.1.5</t>
  </si>
  <si>
    <t>5.1.2.1</t>
  </si>
  <si>
    <t>5.1.2.1.1</t>
  </si>
  <si>
    <t>5.1.2.1.1.1</t>
  </si>
  <si>
    <t>5.1.2.2</t>
  </si>
  <si>
    <t>5.1.2.3</t>
  </si>
  <si>
    <t>5.1.2.4</t>
  </si>
  <si>
    <t>5.1.2.5</t>
  </si>
  <si>
    <t xml:space="preserve">Инвестиционная программа </t>
  </si>
  <si>
    <t>полное наименование субъекта электроэнергетики Публичного акционерного общества «Межрегиональная распределительная сетевая компания Северо-Запада»</t>
  </si>
  <si>
    <t>Значения стандартизированных ставок за год 2019, руб./км (руб./кВт)</t>
  </si>
  <si>
    <t>Плановые значения стоимости на год 2020, 
тыс. рублей</t>
  </si>
  <si>
    <t>Год раскрытия информации: 2020 год</t>
  </si>
  <si>
    <t>1.1.2.1.3.2.4</t>
  </si>
  <si>
    <t>1.1.3.1.3</t>
  </si>
  <si>
    <t xml:space="preserve">Переключательныее пункты (ПП) </t>
  </si>
  <si>
    <t>1.1.3.1.3.1</t>
  </si>
  <si>
    <t>1.1.3.2.2</t>
  </si>
  <si>
    <t>1.1.3.2.2.1</t>
  </si>
  <si>
    <t>1.1.3.2.3</t>
  </si>
  <si>
    <t>1.1.3.2.3.1</t>
  </si>
  <si>
    <t>1.1.4.2.2.2</t>
  </si>
  <si>
    <t>1.2.3.1.1.1</t>
  </si>
  <si>
    <t>1.2.3.1.2.1</t>
  </si>
  <si>
    <t>1.2.3.1.3.1</t>
  </si>
  <si>
    <t>1.2.3.2.1.1</t>
  </si>
  <si>
    <t>1.2.3.2.1.2</t>
  </si>
  <si>
    <t>1.2.3.2.2.1</t>
  </si>
  <si>
    <t>1.2.3.2.3.1</t>
  </si>
  <si>
    <t>1.2.4.2.1.5</t>
  </si>
  <si>
    <t>1.2.4.2.2</t>
  </si>
  <si>
    <t>1.2.4.2.2.1</t>
  </si>
  <si>
    <t>1.2.4.2.2.2</t>
  </si>
  <si>
    <t>Псковэнерго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</si>
  <si>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[п.2.1.1+п.2.1.2+п.2.1.3+
п.2.1.4+п.2.1.5]:</t>
  </si>
  <si>
    <t xml:space="preserve">до 50 квадратных мм включительно </t>
  </si>
  <si>
    <t xml:space="preserve">от 50 до 100 квадратных мм включительно </t>
  </si>
  <si>
    <t xml:space="preserve">от 100 до 200 квадратных мм включительно </t>
  </si>
  <si>
    <t>2.1.2.1.1.3.2</t>
  </si>
  <si>
    <t xml:space="preserve">от 200 до 500 квадратных мм включительно </t>
  </si>
  <si>
    <t>2.1.2.1.1.4.2</t>
  </si>
  <si>
    <t>до 25 кВА включительно</t>
  </si>
  <si>
    <t>от 25 до 100 кВА включительно</t>
  </si>
  <si>
    <t>от 100 до 250 кВА включительно</t>
  </si>
  <si>
    <t>от 250 до 500 кВА включительно</t>
  </si>
  <si>
    <t>от 500 до 1000 кВА включительно</t>
  </si>
  <si>
    <t>2.1.4.1.5.2</t>
  </si>
  <si>
    <t>2.1.4.1.5.2.1</t>
  </si>
  <si>
    <t>2.1.4.1.5.2.2</t>
  </si>
  <si>
    <t>2.1.4.2.3.2</t>
  </si>
  <si>
    <t>2.1.4.2.3.2.1</t>
  </si>
  <si>
    <t>2.1.4.2.3.2.2</t>
  </si>
  <si>
    <t>2.1.4.2.4</t>
  </si>
  <si>
    <t>2.1.4.2.4.1</t>
  </si>
  <si>
    <t>2.1.4.2.4.1.1</t>
  </si>
  <si>
    <t>2.1.4.2.4.1.2</t>
  </si>
  <si>
    <t>2.1.4.2.5</t>
  </si>
  <si>
    <t>свыше 1000 кВА</t>
  </si>
  <si>
    <t>2.1.4.2.5.1</t>
  </si>
  <si>
    <t>2.1.4.2.5.1.1</t>
  </si>
  <si>
    <t>2.1.4.2.5.1.2</t>
  </si>
  <si>
    <t>2.2.4.1.5.2</t>
  </si>
  <si>
    <t>2.2.4.1.5.2.1</t>
  </si>
  <si>
    <t>2.2.4.1.5.2.2</t>
  </si>
  <si>
    <t>2.2.4.1.4.2</t>
  </si>
  <si>
    <t>2.2.4.1.4.2.1</t>
  </si>
  <si>
    <t>2.2.4.1.4.2.2</t>
  </si>
  <si>
    <t>Опоры деверянные, железобетонные 1 цепь, изолированный провод</t>
  </si>
  <si>
    <t>Cечение провода от 70 до 95 кв. мм включительно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</si>
  <si>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</si>
  <si>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</si>
  <si>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Опоры деревянные, железобетонные, 1 цепь, изолированный провод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</si>
  <si>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</si>
  <si>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</si>
  <si>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</si>
  <si>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</si>
  <si>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</si>
  <si>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</si>
  <si>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>7.1.1.3.2</t>
  </si>
  <si>
    <t>7.1.1.3.3</t>
  </si>
  <si>
    <t>7.1.1.3.4</t>
  </si>
  <si>
    <t xml:space="preserve">Cечение провода 240 кв. мм </t>
  </si>
  <si>
    <t>7.1.1.3.5</t>
  </si>
  <si>
    <t>7.1.1.3.6</t>
  </si>
  <si>
    <t>Способ прокладки-траншея, изоляция бумажная, провод одножильный, 1 кабель по трассе</t>
  </si>
  <si>
    <t>Способ прокладки-траншея, изоляция пластмассовая , провод многожильный, 1 кабель по трассе</t>
  </si>
  <si>
    <t>Сечение 240 кв.мм</t>
  </si>
  <si>
    <t>Способ прокладки-траншея, изоляция пластмассовая , провод многожильный, 2 кабеля по трассе</t>
  </si>
  <si>
    <t>Способ прокладки-траншея, изоляция пластмассовая , провод многожильный, 4 кабеля по трассе</t>
  </si>
  <si>
    <t>7.1.2.1.12</t>
  </si>
  <si>
    <t xml:space="preserve">Способ прокладки-ГНБ, изоляция пластмассовая, провод многожильный, 1 кабель по трассе </t>
  </si>
  <si>
    <t>7.1.2.1.13</t>
  </si>
  <si>
    <t>7.1.2.1.14</t>
  </si>
  <si>
    <t>7.1.2.1.15</t>
  </si>
  <si>
    <t>7.1.2.1.16</t>
  </si>
  <si>
    <t xml:space="preserve">Способ прокладки-ГНБ, изоляция пластмассовая, провод многожильный, 2 кабеля по трассе </t>
  </si>
  <si>
    <t>7.1.2.1.17</t>
  </si>
  <si>
    <t>Способ прокладки-траншея, изоляция-бумажная, многожильные, 1 кабель в траншее</t>
  </si>
  <si>
    <t>7.1.2.1.18</t>
  </si>
  <si>
    <t>Способ прокладки-траншея, изоляция-пластмассовая и резиновая, многожильные, 1 кабель в траншее</t>
  </si>
  <si>
    <t>7.1.2.1.19</t>
  </si>
  <si>
    <t>7.1.2.1.20</t>
  </si>
  <si>
    <t>7.1.2.1.21</t>
  </si>
  <si>
    <t>Способ прокладки-траншея, изоляция-пластмассовая и резиновая, многожильные, 2 кабеля в траншее</t>
  </si>
  <si>
    <t>7.1.2.1.22</t>
  </si>
  <si>
    <t>7.1.2.1.23</t>
  </si>
  <si>
    <t>7.1.2.1.24</t>
  </si>
  <si>
    <t>Способ прокладки-траншея, изоляция бумажная, многожильные, 1 кабель</t>
  </si>
  <si>
    <t>Способ прокладки-траншея, изоляция пластмассовая и резиновая, многожильные, 1 кабель</t>
  </si>
  <si>
    <t>Сечение провода 240 кв.мм</t>
  </si>
  <si>
    <t>Способ прокладки-траншея, изоляция пластмассовая и резиновая, одножильные, 1 кабель</t>
  </si>
  <si>
    <t>7.1.2.2.5</t>
  </si>
  <si>
    <t>Способ прокладки-траншея, изоляция пластмассовая и резиновая, одножильные, 2 кабеля</t>
  </si>
  <si>
    <t>7.1.2.2.6</t>
  </si>
  <si>
    <t>Способ прокладки-траншея, изоляция пластмассовая и резиновая, многожильные, 2 кабеля</t>
  </si>
  <si>
    <t>7.1.2.2.7</t>
  </si>
  <si>
    <t xml:space="preserve">Способ прокладки-ГНБ, изоляция резиновая и пластмассовая, провод одножильный, 1 кабель по трассе </t>
  </si>
  <si>
    <t>7.1.2.2.8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</si>
  <si>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</si>
  <si>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</si>
  <si>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</si>
  <si>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Строительство мачтовой (столбовой) КТП с трансформаторной мощностью 25 кВА</t>
  </si>
  <si>
    <t>Строительство КТП с трансформаторной мощностью  40 кВА</t>
  </si>
  <si>
    <t>мачтовой (столбовой)</t>
  </si>
  <si>
    <t>киоскового типа</t>
  </si>
  <si>
    <t>Строительство КТП  с трансформаторной мощностью 100 кВА</t>
  </si>
  <si>
    <t>Строительство мачтовой (столбовой) КТП с трансформаторной мощностью 160 кВА</t>
  </si>
  <si>
    <t>Строительство КТП с трансформаторной мощностью 250 кВА:</t>
  </si>
  <si>
    <t>киоскового типа, 1 трансформатор</t>
  </si>
  <si>
    <t>блочного типа, 2 трансформатора</t>
  </si>
  <si>
    <t>Строительство КТП с трансформаторной мощностью 400 кВА</t>
  </si>
  <si>
    <t>киоскового типа, 2 трансформатора</t>
  </si>
  <si>
    <t>Строительство КТП с трансформаторной мощностью 630 кВА</t>
  </si>
  <si>
    <t xml:space="preserve">Строительство мачтовой (столбовой) КТП с трансформаторной мощностью 25 кВА, 1 трансформатор </t>
  </si>
  <si>
    <t xml:space="preserve">Строительство мачтовой (столбовой) КТП с трансформаторной мощностью 40 кВА, 1 трансформатор </t>
  </si>
  <si>
    <t>7.1.4.25</t>
  </si>
  <si>
    <t>7.1.4.26</t>
  </si>
  <si>
    <t>7.1.4.27</t>
  </si>
  <si>
    <t>7.1.4.28</t>
  </si>
  <si>
    <t>7.1.4.29</t>
  </si>
  <si>
    <t>7.1.4.30</t>
  </si>
  <si>
    <t>7.1.4.31</t>
  </si>
  <si>
    <t xml:space="preserve">Строительство КТП с трансформаторной мощностью 25 кВА, 1 трансформатор </t>
  </si>
  <si>
    <t>7.1.4.32</t>
  </si>
  <si>
    <t xml:space="preserve">Строительство КТП с трансформаторной мощностью 40  кВА, 1 трансформатор </t>
  </si>
  <si>
    <t>7.1.4.33</t>
  </si>
  <si>
    <t xml:space="preserve">Строительство КТП с трансформаторной мощностью 63 кВА, 1 трансформатор </t>
  </si>
  <si>
    <t>7.1.4.34</t>
  </si>
  <si>
    <t xml:space="preserve">Строительство КТП  с трансформаторной мощностью 100 кВА, 1 трансформатор </t>
  </si>
  <si>
    <t>7.1.4.35</t>
  </si>
  <si>
    <t>7.1.4.36</t>
  </si>
  <si>
    <t>7.1.4.37</t>
  </si>
  <si>
    <t>Строительство КТП  с трансформаторной мощностью 160 кВА</t>
  </si>
  <si>
    <t>7.1.4.38</t>
  </si>
  <si>
    <t>мачтовой (столбовой), 1 трансформатор</t>
  </si>
  <si>
    <t>7.1.4.39</t>
  </si>
  <si>
    <t>7.1.4.40</t>
  </si>
  <si>
    <t>7.1.4.41</t>
  </si>
  <si>
    <t>Строительство КТП с трансформаторной мощностью 250 кВА киоскового типа, 1 трансформатор</t>
  </si>
  <si>
    <t>7.1.4.42</t>
  </si>
  <si>
    <t>Строительство КТП с трансформаторной мощностью 400 кВА киоскового типа, 1 трансформатор</t>
  </si>
  <si>
    <t>7.1.4.43</t>
  </si>
  <si>
    <t>Строительство КТП с трансформаторной мощностью 630 кВА киоскового типа, 1 трансформатор</t>
  </si>
  <si>
    <t>ПС 110 кВ</t>
  </si>
  <si>
    <t>7.2.2.1.30</t>
  </si>
  <si>
    <t>7.2.4.21</t>
  </si>
  <si>
    <t>7.2.4.22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</si>
</sst>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9">
    <xf numFmtId="0" fontId="0" fillId="0" borderId="0"/>
    <xf numFmtId="0" fontId="4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9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 applyFill="1" applyAlignment="1">
      <alignment horizontal="right"/>
    </xf>
    <xf numFmtId="0" fontId="30" fillId="0" borderId="0" xfId="1" applyFont="1" applyFill="1" applyAlignment="1">
      <alignment vertical="center"/>
    </xf>
    <xf numFmtId="0" fontId="30" fillId="0" borderId="0" xfId="1" applyFont="1" applyFill="1"/>
    <xf numFmtId="0" fontId="31" fillId="0" borderId="0" xfId="1" applyFont="1" applyFill="1" applyAlignment="1">
      <alignment horizontal="center" wrapText="1"/>
    </xf>
    <xf numFmtId="0" fontId="30" fillId="0" borderId="0" xfId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237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/>
    </xf>
    <xf numFmtId="2" fontId="30" fillId="0" borderId="0" xfId="237" applyNumberFormat="1" applyFont="1" applyFill="1" applyAlignment="1">
      <alignment horizontal="center" vertical="center"/>
    </xf>
    <xf numFmtId="2" fontId="31" fillId="0" borderId="0" xfId="237" applyNumberFormat="1" applyFont="1" applyFill="1" applyAlignment="1">
      <alignment horizontal="center" vertical="center" wrapText="1"/>
    </xf>
    <xf numFmtId="2" fontId="30" fillId="0" borderId="0" xfId="237" applyNumberFormat="1" applyFont="1" applyFill="1" applyBorder="1" applyAlignment="1">
      <alignment horizontal="center" vertical="center"/>
    </xf>
    <xf numFmtId="4" fontId="4" fillId="0" borderId="1" xfId="237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" fontId="4" fillId="0" borderId="1" xfId="237" applyNumberFormat="1" applyFont="1" applyFill="1" applyBorder="1" applyAlignment="1">
      <alignment horizontal="center" vertical="center" wrapText="1"/>
    </xf>
    <xf numFmtId="49" fontId="30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3" fillId="0" borderId="0" xfId="1" applyNumberFormat="1" applyFont="1" applyFill="1" applyBorder="1" applyAlignment="1">
      <alignment horizontal="center" vertical="center"/>
    </xf>
    <xf numFmtId="0" fontId="0" fillId="0" borderId="0" xfId="0" applyFill="1"/>
    <xf numFmtId="0" fontId="31" fillId="0" borderId="0" xfId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237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1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top"/>
    </xf>
    <xf numFmtId="0" fontId="30" fillId="0" borderId="0" xfId="1" applyFont="1" applyFill="1" applyAlignment="1">
      <alignment horizontal="center"/>
    </xf>
  </cellXfs>
  <cellStyles count="239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 2 2 5" xfId="230"/>
    <cellStyle name="Обычный 10 2 2 5 2" xfId="233"/>
    <cellStyle name="Обычный 10 2 2 5 3" xfId="235"/>
    <cellStyle name="Обычный 12 2" xfId="39"/>
    <cellStyle name="Обычный 2" xfId="40"/>
    <cellStyle name="Обычный 2 26 2" xfId="41"/>
    <cellStyle name="Обычный 229" xfId="231"/>
    <cellStyle name="Обычный 229 2" xfId="232"/>
    <cellStyle name="Обычный 229 3" xfId="236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7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4" xfId="234"/>
    <cellStyle name="Финансовый 5" xfId="238"/>
    <cellStyle name="Хороший 2" xfId="229"/>
  </cellStyles>
  <dxfs count="0"/>
  <tableStyles count="0" defaultTableStyle="TableStyleMedium2" defaultPivotStyle="PivotStyleLight16"/>
  <colors>
    <mruColors>
      <color rgb="FFD2DFB5"/>
      <color rgb="FFC6ECC6"/>
      <color rgb="FFFCFDF1"/>
      <color rgb="FFFCFDFB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F1581"/>
  <sheetViews>
    <sheetView tabSelected="1" zoomScale="55" zoomScaleNormal="55" zoomScaleSheetLayoutView="100" workbookViewId="0">
      <selection activeCell="A15" sqref="A15"/>
    </sheetView>
  </sheetViews>
  <sheetFormatPr defaultRowHeight="15.75" x14ac:dyDescent="0.25"/>
  <cols>
    <col min="1" max="1" width="13.5" customWidth="1"/>
    <col min="2" max="2" width="39.625" customWidth="1"/>
    <col min="3" max="3" width="11.875" customWidth="1"/>
    <col min="4" max="5" width="11.375" customWidth="1"/>
    <col min="6" max="6" width="22.875" customWidth="1"/>
    <col min="7" max="7" width="19.625" customWidth="1"/>
    <col min="8" max="8" width="12.125" customWidth="1"/>
    <col min="9" max="9" width="17.5" customWidth="1"/>
    <col min="10" max="20" width="16.125" style="25" customWidth="1"/>
    <col min="21" max="22" width="15.875" style="25" customWidth="1"/>
    <col min="23" max="23" width="20.75" style="25" customWidth="1"/>
    <col min="24" max="24" width="18.375" style="25" customWidth="1"/>
    <col min="25" max="25" width="29" style="25" customWidth="1"/>
    <col min="26" max="32" width="9" style="25"/>
    <col min="33" max="245" width="9" style="3"/>
    <col min="246" max="246" width="3.875" style="3" bestFit="1" customWidth="1"/>
    <col min="247" max="247" width="16" style="3" bestFit="1" customWidth="1"/>
    <col min="248" max="248" width="16.625" style="3" bestFit="1" customWidth="1"/>
    <col min="249" max="249" width="13.5" style="3" bestFit="1" customWidth="1"/>
    <col min="250" max="251" width="10.875" style="3" bestFit="1" customWidth="1"/>
    <col min="252" max="252" width="6.25" style="3" bestFit="1" customWidth="1"/>
    <col min="253" max="253" width="8.875" style="3" bestFit="1" customWidth="1"/>
    <col min="254" max="254" width="13.875" style="3" bestFit="1" customWidth="1"/>
    <col min="255" max="255" width="13.25" style="3" bestFit="1" customWidth="1"/>
    <col min="256" max="256" width="16" style="3" bestFit="1" customWidth="1"/>
    <col min="257" max="257" width="11.625" style="3" bestFit="1" customWidth="1"/>
    <col min="258" max="258" width="16.875" style="3" customWidth="1"/>
    <col min="259" max="259" width="13.25" style="3" customWidth="1"/>
    <col min="260" max="260" width="18.375" style="3" bestFit="1" customWidth="1"/>
    <col min="261" max="261" width="15" style="3" bestFit="1" customWidth="1"/>
    <col min="262" max="262" width="14.75" style="3" bestFit="1" customWidth="1"/>
    <col min="263" max="263" width="14.625" style="3" bestFit="1" customWidth="1"/>
    <col min="264" max="264" width="13.75" style="3" bestFit="1" customWidth="1"/>
    <col min="265" max="265" width="14.25" style="3" bestFit="1" customWidth="1"/>
    <col min="266" max="266" width="15.125" style="3" customWidth="1"/>
    <col min="267" max="267" width="20.5" style="3" bestFit="1" customWidth="1"/>
    <col min="268" max="268" width="27.875" style="3" bestFit="1" customWidth="1"/>
    <col min="269" max="269" width="6.875" style="3" bestFit="1" customWidth="1"/>
    <col min="270" max="270" width="5" style="3" bestFit="1" customWidth="1"/>
    <col min="271" max="271" width="8" style="3" bestFit="1" customWidth="1"/>
    <col min="272" max="272" width="11.875" style="3" bestFit="1" customWidth="1"/>
    <col min="273" max="501" width="9" style="3"/>
    <col min="502" max="502" width="3.875" style="3" bestFit="1" customWidth="1"/>
    <col min="503" max="503" width="16" style="3" bestFit="1" customWidth="1"/>
    <col min="504" max="504" width="16.625" style="3" bestFit="1" customWidth="1"/>
    <col min="505" max="505" width="13.5" style="3" bestFit="1" customWidth="1"/>
    <col min="506" max="507" width="10.875" style="3" bestFit="1" customWidth="1"/>
    <col min="508" max="508" width="6.25" style="3" bestFit="1" customWidth="1"/>
    <col min="509" max="509" width="8.875" style="3" bestFit="1" customWidth="1"/>
    <col min="510" max="510" width="13.875" style="3" bestFit="1" customWidth="1"/>
    <col min="511" max="511" width="13.25" style="3" bestFit="1" customWidth="1"/>
    <col min="512" max="512" width="16" style="3" bestFit="1" customWidth="1"/>
    <col min="513" max="513" width="11.625" style="3" bestFit="1" customWidth="1"/>
    <col min="514" max="514" width="16.875" style="3" customWidth="1"/>
    <col min="515" max="515" width="13.25" style="3" customWidth="1"/>
    <col min="516" max="516" width="18.375" style="3" bestFit="1" customWidth="1"/>
    <col min="517" max="517" width="15" style="3" bestFit="1" customWidth="1"/>
    <col min="518" max="518" width="14.75" style="3" bestFit="1" customWidth="1"/>
    <col min="519" max="519" width="14.625" style="3" bestFit="1" customWidth="1"/>
    <col min="520" max="520" width="13.75" style="3" bestFit="1" customWidth="1"/>
    <col min="521" max="521" width="14.25" style="3" bestFit="1" customWidth="1"/>
    <col min="522" max="522" width="15.125" style="3" customWidth="1"/>
    <col min="523" max="523" width="20.5" style="3" bestFit="1" customWidth="1"/>
    <col min="524" max="524" width="27.875" style="3" bestFit="1" customWidth="1"/>
    <col min="525" max="525" width="6.875" style="3" bestFit="1" customWidth="1"/>
    <col min="526" max="526" width="5" style="3" bestFit="1" customWidth="1"/>
    <col min="527" max="527" width="8" style="3" bestFit="1" customWidth="1"/>
    <col min="528" max="528" width="11.875" style="3" bestFit="1" customWidth="1"/>
    <col min="529" max="757" width="9" style="3"/>
    <col min="758" max="758" width="3.875" style="3" bestFit="1" customWidth="1"/>
    <col min="759" max="759" width="16" style="3" bestFit="1" customWidth="1"/>
    <col min="760" max="760" width="16.625" style="3" bestFit="1" customWidth="1"/>
    <col min="761" max="761" width="13.5" style="3" bestFit="1" customWidth="1"/>
    <col min="762" max="763" width="10.875" style="3" bestFit="1" customWidth="1"/>
    <col min="764" max="764" width="6.25" style="3" bestFit="1" customWidth="1"/>
    <col min="765" max="765" width="8.875" style="3" bestFit="1" customWidth="1"/>
    <col min="766" max="766" width="13.875" style="3" bestFit="1" customWidth="1"/>
    <col min="767" max="767" width="13.25" style="3" bestFit="1" customWidth="1"/>
    <col min="768" max="768" width="16" style="3" bestFit="1" customWidth="1"/>
    <col min="769" max="769" width="11.625" style="3" bestFit="1" customWidth="1"/>
    <col min="770" max="770" width="16.875" style="3" customWidth="1"/>
    <col min="771" max="771" width="13.25" style="3" customWidth="1"/>
    <col min="772" max="772" width="18.375" style="3" bestFit="1" customWidth="1"/>
    <col min="773" max="773" width="15" style="3" bestFit="1" customWidth="1"/>
    <col min="774" max="774" width="14.75" style="3" bestFit="1" customWidth="1"/>
    <col min="775" max="775" width="14.625" style="3" bestFit="1" customWidth="1"/>
    <col min="776" max="776" width="13.75" style="3" bestFit="1" customWidth="1"/>
    <col min="777" max="777" width="14.25" style="3" bestFit="1" customWidth="1"/>
    <col min="778" max="778" width="15.125" style="3" customWidth="1"/>
    <col min="779" max="779" width="20.5" style="3" bestFit="1" customWidth="1"/>
    <col min="780" max="780" width="27.875" style="3" bestFit="1" customWidth="1"/>
    <col min="781" max="781" width="6.875" style="3" bestFit="1" customWidth="1"/>
    <col min="782" max="782" width="5" style="3" bestFit="1" customWidth="1"/>
    <col min="783" max="783" width="8" style="3" bestFit="1" customWidth="1"/>
    <col min="784" max="784" width="11.875" style="3" bestFit="1" customWidth="1"/>
    <col min="785" max="1013" width="9" style="3"/>
    <col min="1014" max="1014" width="3.875" style="3" bestFit="1" customWidth="1"/>
    <col min="1015" max="1015" width="16" style="3" bestFit="1" customWidth="1"/>
    <col min="1016" max="1016" width="16.625" style="3" bestFit="1" customWidth="1"/>
    <col min="1017" max="1017" width="13.5" style="3" bestFit="1" customWidth="1"/>
    <col min="1018" max="1019" width="10.875" style="3" bestFit="1" customWidth="1"/>
    <col min="1020" max="1020" width="6.25" style="3" bestFit="1" customWidth="1"/>
    <col min="1021" max="1021" width="8.875" style="3" bestFit="1" customWidth="1"/>
    <col min="1022" max="1022" width="13.875" style="3" bestFit="1" customWidth="1"/>
    <col min="1023" max="1023" width="13.25" style="3" bestFit="1" customWidth="1"/>
    <col min="1024" max="1024" width="16" style="3" bestFit="1" customWidth="1"/>
    <col min="1025" max="1025" width="11.625" style="3" bestFit="1" customWidth="1"/>
    <col min="1026" max="1026" width="16.875" style="3" customWidth="1"/>
    <col min="1027" max="1027" width="13.25" style="3" customWidth="1"/>
    <col min="1028" max="1028" width="18.375" style="3" bestFit="1" customWidth="1"/>
    <col min="1029" max="1029" width="15" style="3" bestFit="1" customWidth="1"/>
    <col min="1030" max="1030" width="14.75" style="3" bestFit="1" customWidth="1"/>
    <col min="1031" max="1031" width="14.625" style="3" bestFit="1" customWidth="1"/>
    <col min="1032" max="1032" width="13.75" style="3" bestFit="1" customWidth="1"/>
    <col min="1033" max="1033" width="14.25" style="3" bestFit="1" customWidth="1"/>
    <col min="1034" max="1034" width="15.125" style="3" customWidth="1"/>
    <col min="1035" max="1035" width="20.5" style="3" bestFit="1" customWidth="1"/>
    <col min="1036" max="1036" width="27.875" style="3" bestFit="1" customWidth="1"/>
    <col min="1037" max="1037" width="6.875" style="3" bestFit="1" customWidth="1"/>
    <col min="1038" max="1038" width="5" style="3" bestFit="1" customWidth="1"/>
    <col min="1039" max="1039" width="8" style="3" bestFit="1" customWidth="1"/>
    <col min="1040" max="1040" width="11.875" style="3" bestFit="1" customWidth="1"/>
    <col min="1041" max="1269" width="9" style="3"/>
    <col min="1270" max="1270" width="3.875" style="3" bestFit="1" customWidth="1"/>
    <col min="1271" max="1271" width="16" style="3" bestFit="1" customWidth="1"/>
    <col min="1272" max="1272" width="16.625" style="3" bestFit="1" customWidth="1"/>
    <col min="1273" max="1273" width="13.5" style="3" bestFit="1" customWidth="1"/>
    <col min="1274" max="1275" width="10.875" style="3" bestFit="1" customWidth="1"/>
    <col min="1276" max="1276" width="6.25" style="3" bestFit="1" customWidth="1"/>
    <col min="1277" max="1277" width="8.875" style="3" bestFit="1" customWidth="1"/>
    <col min="1278" max="1278" width="13.875" style="3" bestFit="1" customWidth="1"/>
    <col min="1279" max="1279" width="13.25" style="3" bestFit="1" customWidth="1"/>
    <col min="1280" max="1280" width="16" style="3" bestFit="1" customWidth="1"/>
    <col min="1281" max="1281" width="11.625" style="3" bestFit="1" customWidth="1"/>
    <col min="1282" max="1282" width="16.875" style="3" customWidth="1"/>
    <col min="1283" max="1283" width="13.25" style="3" customWidth="1"/>
    <col min="1284" max="1284" width="18.375" style="3" bestFit="1" customWidth="1"/>
    <col min="1285" max="1285" width="15" style="3" bestFit="1" customWidth="1"/>
    <col min="1286" max="1286" width="14.75" style="3" bestFit="1" customWidth="1"/>
    <col min="1287" max="1287" width="14.625" style="3" bestFit="1" customWidth="1"/>
    <col min="1288" max="1288" width="13.75" style="3" bestFit="1" customWidth="1"/>
    <col min="1289" max="1289" width="14.25" style="3" bestFit="1" customWidth="1"/>
    <col min="1290" max="1290" width="15.125" style="3" customWidth="1"/>
    <col min="1291" max="1291" width="20.5" style="3" bestFit="1" customWidth="1"/>
    <col min="1292" max="1292" width="27.875" style="3" bestFit="1" customWidth="1"/>
    <col min="1293" max="1293" width="6.875" style="3" bestFit="1" customWidth="1"/>
    <col min="1294" max="1294" width="5" style="3" bestFit="1" customWidth="1"/>
    <col min="1295" max="1295" width="8" style="3" bestFit="1" customWidth="1"/>
    <col min="1296" max="1296" width="11.875" style="3" bestFit="1" customWidth="1"/>
    <col min="1297" max="1525" width="9" style="3"/>
    <col min="1526" max="1526" width="3.875" style="3" bestFit="1" customWidth="1"/>
    <col min="1527" max="1527" width="16" style="3" bestFit="1" customWidth="1"/>
    <col min="1528" max="1528" width="16.625" style="3" bestFit="1" customWidth="1"/>
    <col min="1529" max="1529" width="13.5" style="3" bestFit="1" customWidth="1"/>
    <col min="1530" max="1531" width="10.875" style="3" bestFit="1" customWidth="1"/>
    <col min="1532" max="1532" width="6.25" style="3" bestFit="1" customWidth="1"/>
    <col min="1533" max="1533" width="8.875" style="3" bestFit="1" customWidth="1"/>
    <col min="1534" max="1534" width="13.875" style="3" bestFit="1" customWidth="1"/>
    <col min="1535" max="1535" width="13.25" style="3" bestFit="1" customWidth="1"/>
    <col min="1536" max="1536" width="16" style="3" bestFit="1" customWidth="1"/>
    <col min="1537" max="1537" width="11.625" style="3" bestFit="1" customWidth="1"/>
    <col min="1538" max="1538" width="16.875" style="3" customWidth="1"/>
    <col min="1539" max="1539" width="13.25" style="3" customWidth="1"/>
    <col min="1540" max="1540" width="18.375" style="3" bestFit="1" customWidth="1"/>
    <col min="1541" max="1541" width="15" style="3" bestFit="1" customWidth="1"/>
    <col min="1542" max="1542" width="14.75" style="3" bestFit="1" customWidth="1"/>
    <col min="1543" max="1543" width="14.625" style="3" bestFit="1" customWidth="1"/>
    <col min="1544" max="1544" width="13.75" style="3" bestFit="1" customWidth="1"/>
    <col min="1545" max="1545" width="14.25" style="3" bestFit="1" customWidth="1"/>
    <col min="1546" max="1546" width="15.125" style="3" customWidth="1"/>
    <col min="1547" max="1547" width="20.5" style="3" bestFit="1" customWidth="1"/>
    <col min="1548" max="1548" width="27.875" style="3" bestFit="1" customWidth="1"/>
    <col min="1549" max="1549" width="6.875" style="3" bestFit="1" customWidth="1"/>
    <col min="1550" max="1550" width="5" style="3" bestFit="1" customWidth="1"/>
    <col min="1551" max="1551" width="8" style="3" bestFit="1" customWidth="1"/>
    <col min="1552" max="1552" width="11.875" style="3" bestFit="1" customWidth="1"/>
    <col min="1553" max="1781" width="9" style="3"/>
    <col min="1782" max="1782" width="3.875" style="3" bestFit="1" customWidth="1"/>
    <col min="1783" max="1783" width="16" style="3" bestFit="1" customWidth="1"/>
    <col min="1784" max="1784" width="16.625" style="3" bestFit="1" customWidth="1"/>
    <col min="1785" max="1785" width="13.5" style="3" bestFit="1" customWidth="1"/>
    <col min="1786" max="1787" width="10.875" style="3" bestFit="1" customWidth="1"/>
    <col min="1788" max="1788" width="6.25" style="3" bestFit="1" customWidth="1"/>
    <col min="1789" max="1789" width="8.875" style="3" bestFit="1" customWidth="1"/>
    <col min="1790" max="1790" width="13.875" style="3" bestFit="1" customWidth="1"/>
    <col min="1791" max="1791" width="13.25" style="3" bestFit="1" customWidth="1"/>
    <col min="1792" max="1792" width="16" style="3" bestFit="1" customWidth="1"/>
    <col min="1793" max="1793" width="11.625" style="3" bestFit="1" customWidth="1"/>
    <col min="1794" max="1794" width="16.875" style="3" customWidth="1"/>
    <col min="1795" max="1795" width="13.25" style="3" customWidth="1"/>
    <col min="1796" max="1796" width="18.375" style="3" bestFit="1" customWidth="1"/>
    <col min="1797" max="1797" width="15" style="3" bestFit="1" customWidth="1"/>
    <col min="1798" max="1798" width="14.75" style="3" bestFit="1" customWidth="1"/>
    <col min="1799" max="1799" width="14.625" style="3" bestFit="1" customWidth="1"/>
    <col min="1800" max="1800" width="13.75" style="3" bestFit="1" customWidth="1"/>
    <col min="1801" max="1801" width="14.25" style="3" bestFit="1" customWidth="1"/>
    <col min="1802" max="1802" width="15.125" style="3" customWidth="1"/>
    <col min="1803" max="1803" width="20.5" style="3" bestFit="1" customWidth="1"/>
    <col min="1804" max="1804" width="27.875" style="3" bestFit="1" customWidth="1"/>
    <col min="1805" max="1805" width="6.875" style="3" bestFit="1" customWidth="1"/>
    <col min="1806" max="1806" width="5" style="3" bestFit="1" customWidth="1"/>
    <col min="1807" max="1807" width="8" style="3" bestFit="1" customWidth="1"/>
    <col min="1808" max="1808" width="11.875" style="3" bestFit="1" customWidth="1"/>
    <col min="1809" max="2037" width="9" style="3"/>
    <col min="2038" max="2038" width="3.875" style="3" bestFit="1" customWidth="1"/>
    <col min="2039" max="2039" width="16" style="3" bestFit="1" customWidth="1"/>
    <col min="2040" max="2040" width="16.625" style="3" bestFit="1" customWidth="1"/>
    <col min="2041" max="2041" width="13.5" style="3" bestFit="1" customWidth="1"/>
    <col min="2042" max="2043" width="10.875" style="3" bestFit="1" customWidth="1"/>
    <col min="2044" max="2044" width="6.25" style="3" bestFit="1" customWidth="1"/>
    <col min="2045" max="2045" width="8.875" style="3" bestFit="1" customWidth="1"/>
    <col min="2046" max="2046" width="13.875" style="3" bestFit="1" customWidth="1"/>
    <col min="2047" max="2047" width="13.25" style="3" bestFit="1" customWidth="1"/>
    <col min="2048" max="2048" width="16" style="3" bestFit="1" customWidth="1"/>
    <col min="2049" max="2049" width="11.625" style="3" bestFit="1" customWidth="1"/>
    <col min="2050" max="2050" width="16.875" style="3" customWidth="1"/>
    <col min="2051" max="2051" width="13.25" style="3" customWidth="1"/>
    <col min="2052" max="2052" width="18.375" style="3" bestFit="1" customWidth="1"/>
    <col min="2053" max="2053" width="15" style="3" bestFit="1" customWidth="1"/>
    <col min="2054" max="2054" width="14.75" style="3" bestFit="1" customWidth="1"/>
    <col min="2055" max="2055" width="14.625" style="3" bestFit="1" customWidth="1"/>
    <col min="2056" max="2056" width="13.75" style="3" bestFit="1" customWidth="1"/>
    <col min="2057" max="2057" width="14.25" style="3" bestFit="1" customWidth="1"/>
    <col min="2058" max="2058" width="15.125" style="3" customWidth="1"/>
    <col min="2059" max="2059" width="20.5" style="3" bestFit="1" customWidth="1"/>
    <col min="2060" max="2060" width="27.875" style="3" bestFit="1" customWidth="1"/>
    <col min="2061" max="2061" width="6.875" style="3" bestFit="1" customWidth="1"/>
    <col min="2062" max="2062" width="5" style="3" bestFit="1" customWidth="1"/>
    <col min="2063" max="2063" width="8" style="3" bestFit="1" customWidth="1"/>
    <col min="2064" max="2064" width="11.875" style="3" bestFit="1" customWidth="1"/>
    <col min="2065" max="2293" width="9" style="3"/>
    <col min="2294" max="2294" width="3.875" style="3" bestFit="1" customWidth="1"/>
    <col min="2295" max="2295" width="16" style="3" bestFit="1" customWidth="1"/>
    <col min="2296" max="2296" width="16.625" style="3" bestFit="1" customWidth="1"/>
    <col min="2297" max="2297" width="13.5" style="3" bestFit="1" customWidth="1"/>
    <col min="2298" max="2299" width="10.875" style="3" bestFit="1" customWidth="1"/>
    <col min="2300" max="2300" width="6.25" style="3" bestFit="1" customWidth="1"/>
    <col min="2301" max="2301" width="8.875" style="3" bestFit="1" customWidth="1"/>
    <col min="2302" max="2302" width="13.875" style="3" bestFit="1" customWidth="1"/>
    <col min="2303" max="2303" width="13.25" style="3" bestFit="1" customWidth="1"/>
    <col min="2304" max="2304" width="16" style="3" bestFit="1" customWidth="1"/>
    <col min="2305" max="2305" width="11.625" style="3" bestFit="1" customWidth="1"/>
    <col min="2306" max="2306" width="16.875" style="3" customWidth="1"/>
    <col min="2307" max="2307" width="13.25" style="3" customWidth="1"/>
    <col min="2308" max="2308" width="18.375" style="3" bestFit="1" customWidth="1"/>
    <col min="2309" max="2309" width="15" style="3" bestFit="1" customWidth="1"/>
    <col min="2310" max="2310" width="14.75" style="3" bestFit="1" customWidth="1"/>
    <col min="2311" max="2311" width="14.625" style="3" bestFit="1" customWidth="1"/>
    <col min="2312" max="2312" width="13.75" style="3" bestFit="1" customWidth="1"/>
    <col min="2313" max="2313" width="14.25" style="3" bestFit="1" customWidth="1"/>
    <col min="2314" max="2314" width="15.125" style="3" customWidth="1"/>
    <col min="2315" max="2315" width="20.5" style="3" bestFit="1" customWidth="1"/>
    <col min="2316" max="2316" width="27.875" style="3" bestFit="1" customWidth="1"/>
    <col min="2317" max="2317" width="6.875" style="3" bestFit="1" customWidth="1"/>
    <col min="2318" max="2318" width="5" style="3" bestFit="1" customWidth="1"/>
    <col min="2319" max="2319" width="8" style="3" bestFit="1" customWidth="1"/>
    <col min="2320" max="2320" width="11.875" style="3" bestFit="1" customWidth="1"/>
    <col min="2321" max="2549" width="9" style="3"/>
    <col min="2550" max="2550" width="3.875" style="3" bestFit="1" customWidth="1"/>
    <col min="2551" max="2551" width="16" style="3" bestFit="1" customWidth="1"/>
    <col min="2552" max="2552" width="16.625" style="3" bestFit="1" customWidth="1"/>
    <col min="2553" max="2553" width="13.5" style="3" bestFit="1" customWidth="1"/>
    <col min="2554" max="2555" width="10.875" style="3" bestFit="1" customWidth="1"/>
    <col min="2556" max="2556" width="6.25" style="3" bestFit="1" customWidth="1"/>
    <col min="2557" max="2557" width="8.875" style="3" bestFit="1" customWidth="1"/>
    <col min="2558" max="2558" width="13.875" style="3" bestFit="1" customWidth="1"/>
    <col min="2559" max="2559" width="13.25" style="3" bestFit="1" customWidth="1"/>
    <col min="2560" max="2560" width="16" style="3" bestFit="1" customWidth="1"/>
    <col min="2561" max="2561" width="11.625" style="3" bestFit="1" customWidth="1"/>
    <col min="2562" max="2562" width="16.875" style="3" customWidth="1"/>
    <col min="2563" max="2563" width="13.25" style="3" customWidth="1"/>
    <col min="2564" max="2564" width="18.375" style="3" bestFit="1" customWidth="1"/>
    <col min="2565" max="2565" width="15" style="3" bestFit="1" customWidth="1"/>
    <col min="2566" max="2566" width="14.75" style="3" bestFit="1" customWidth="1"/>
    <col min="2567" max="2567" width="14.625" style="3" bestFit="1" customWidth="1"/>
    <col min="2568" max="2568" width="13.75" style="3" bestFit="1" customWidth="1"/>
    <col min="2569" max="2569" width="14.25" style="3" bestFit="1" customWidth="1"/>
    <col min="2570" max="2570" width="15.125" style="3" customWidth="1"/>
    <col min="2571" max="2571" width="20.5" style="3" bestFit="1" customWidth="1"/>
    <col min="2572" max="2572" width="27.875" style="3" bestFit="1" customWidth="1"/>
    <col min="2573" max="2573" width="6.875" style="3" bestFit="1" customWidth="1"/>
    <col min="2574" max="2574" width="5" style="3" bestFit="1" customWidth="1"/>
    <col min="2575" max="2575" width="8" style="3" bestFit="1" customWidth="1"/>
    <col min="2576" max="2576" width="11.875" style="3" bestFit="1" customWidth="1"/>
    <col min="2577" max="2805" width="9" style="3"/>
    <col min="2806" max="2806" width="3.875" style="3" bestFit="1" customWidth="1"/>
    <col min="2807" max="2807" width="16" style="3" bestFit="1" customWidth="1"/>
    <col min="2808" max="2808" width="16.625" style="3" bestFit="1" customWidth="1"/>
    <col min="2809" max="2809" width="13.5" style="3" bestFit="1" customWidth="1"/>
    <col min="2810" max="2811" width="10.875" style="3" bestFit="1" customWidth="1"/>
    <col min="2812" max="2812" width="6.25" style="3" bestFit="1" customWidth="1"/>
    <col min="2813" max="2813" width="8.875" style="3" bestFit="1" customWidth="1"/>
    <col min="2814" max="2814" width="13.875" style="3" bestFit="1" customWidth="1"/>
    <col min="2815" max="2815" width="13.25" style="3" bestFit="1" customWidth="1"/>
    <col min="2816" max="2816" width="16" style="3" bestFit="1" customWidth="1"/>
    <col min="2817" max="2817" width="11.625" style="3" bestFit="1" customWidth="1"/>
    <col min="2818" max="2818" width="16.875" style="3" customWidth="1"/>
    <col min="2819" max="2819" width="13.25" style="3" customWidth="1"/>
    <col min="2820" max="2820" width="18.375" style="3" bestFit="1" customWidth="1"/>
    <col min="2821" max="2821" width="15" style="3" bestFit="1" customWidth="1"/>
    <col min="2822" max="2822" width="14.75" style="3" bestFit="1" customWidth="1"/>
    <col min="2823" max="2823" width="14.625" style="3" bestFit="1" customWidth="1"/>
    <col min="2824" max="2824" width="13.75" style="3" bestFit="1" customWidth="1"/>
    <col min="2825" max="2825" width="14.25" style="3" bestFit="1" customWidth="1"/>
    <col min="2826" max="2826" width="15.125" style="3" customWidth="1"/>
    <col min="2827" max="2827" width="20.5" style="3" bestFit="1" customWidth="1"/>
    <col min="2828" max="2828" width="27.875" style="3" bestFit="1" customWidth="1"/>
    <col min="2829" max="2829" width="6.875" style="3" bestFit="1" customWidth="1"/>
    <col min="2830" max="2830" width="5" style="3" bestFit="1" customWidth="1"/>
    <col min="2831" max="2831" width="8" style="3" bestFit="1" customWidth="1"/>
    <col min="2832" max="2832" width="11.875" style="3" bestFit="1" customWidth="1"/>
    <col min="2833" max="3061" width="9" style="3"/>
    <col min="3062" max="3062" width="3.875" style="3" bestFit="1" customWidth="1"/>
    <col min="3063" max="3063" width="16" style="3" bestFit="1" customWidth="1"/>
    <col min="3064" max="3064" width="16.625" style="3" bestFit="1" customWidth="1"/>
    <col min="3065" max="3065" width="13.5" style="3" bestFit="1" customWidth="1"/>
    <col min="3066" max="3067" width="10.875" style="3" bestFit="1" customWidth="1"/>
    <col min="3068" max="3068" width="6.25" style="3" bestFit="1" customWidth="1"/>
    <col min="3069" max="3069" width="8.875" style="3" bestFit="1" customWidth="1"/>
    <col min="3070" max="3070" width="13.875" style="3" bestFit="1" customWidth="1"/>
    <col min="3071" max="3071" width="13.25" style="3" bestFit="1" customWidth="1"/>
    <col min="3072" max="3072" width="16" style="3" bestFit="1" customWidth="1"/>
    <col min="3073" max="3073" width="11.625" style="3" bestFit="1" customWidth="1"/>
    <col min="3074" max="3074" width="16.875" style="3" customWidth="1"/>
    <col min="3075" max="3075" width="13.25" style="3" customWidth="1"/>
    <col min="3076" max="3076" width="18.375" style="3" bestFit="1" customWidth="1"/>
    <col min="3077" max="3077" width="15" style="3" bestFit="1" customWidth="1"/>
    <col min="3078" max="3078" width="14.75" style="3" bestFit="1" customWidth="1"/>
    <col min="3079" max="3079" width="14.625" style="3" bestFit="1" customWidth="1"/>
    <col min="3080" max="3080" width="13.75" style="3" bestFit="1" customWidth="1"/>
    <col min="3081" max="3081" width="14.25" style="3" bestFit="1" customWidth="1"/>
    <col min="3082" max="3082" width="15.125" style="3" customWidth="1"/>
    <col min="3083" max="3083" width="20.5" style="3" bestFit="1" customWidth="1"/>
    <col min="3084" max="3084" width="27.875" style="3" bestFit="1" customWidth="1"/>
    <col min="3085" max="3085" width="6.875" style="3" bestFit="1" customWidth="1"/>
    <col min="3086" max="3086" width="5" style="3" bestFit="1" customWidth="1"/>
    <col min="3087" max="3087" width="8" style="3" bestFit="1" customWidth="1"/>
    <col min="3088" max="3088" width="11.875" style="3" bestFit="1" customWidth="1"/>
    <col min="3089" max="3317" width="9" style="3"/>
    <col min="3318" max="3318" width="3.875" style="3" bestFit="1" customWidth="1"/>
    <col min="3319" max="3319" width="16" style="3" bestFit="1" customWidth="1"/>
    <col min="3320" max="3320" width="16.625" style="3" bestFit="1" customWidth="1"/>
    <col min="3321" max="3321" width="13.5" style="3" bestFit="1" customWidth="1"/>
    <col min="3322" max="3323" width="10.875" style="3" bestFit="1" customWidth="1"/>
    <col min="3324" max="3324" width="6.25" style="3" bestFit="1" customWidth="1"/>
    <col min="3325" max="3325" width="8.875" style="3" bestFit="1" customWidth="1"/>
    <col min="3326" max="3326" width="13.875" style="3" bestFit="1" customWidth="1"/>
    <col min="3327" max="3327" width="13.25" style="3" bestFit="1" customWidth="1"/>
    <col min="3328" max="3328" width="16" style="3" bestFit="1" customWidth="1"/>
    <col min="3329" max="3329" width="11.625" style="3" bestFit="1" customWidth="1"/>
    <col min="3330" max="3330" width="16.875" style="3" customWidth="1"/>
    <col min="3331" max="3331" width="13.25" style="3" customWidth="1"/>
    <col min="3332" max="3332" width="18.375" style="3" bestFit="1" customWidth="1"/>
    <col min="3333" max="3333" width="15" style="3" bestFit="1" customWidth="1"/>
    <col min="3334" max="3334" width="14.75" style="3" bestFit="1" customWidth="1"/>
    <col min="3335" max="3335" width="14.625" style="3" bestFit="1" customWidth="1"/>
    <col min="3336" max="3336" width="13.75" style="3" bestFit="1" customWidth="1"/>
    <col min="3337" max="3337" width="14.25" style="3" bestFit="1" customWidth="1"/>
    <col min="3338" max="3338" width="15.125" style="3" customWidth="1"/>
    <col min="3339" max="3339" width="20.5" style="3" bestFit="1" customWidth="1"/>
    <col min="3340" max="3340" width="27.875" style="3" bestFit="1" customWidth="1"/>
    <col min="3341" max="3341" width="6.875" style="3" bestFit="1" customWidth="1"/>
    <col min="3342" max="3342" width="5" style="3" bestFit="1" customWidth="1"/>
    <col min="3343" max="3343" width="8" style="3" bestFit="1" customWidth="1"/>
    <col min="3344" max="3344" width="11.875" style="3" bestFit="1" customWidth="1"/>
    <col min="3345" max="3573" width="9" style="3"/>
    <col min="3574" max="3574" width="3.875" style="3" bestFit="1" customWidth="1"/>
    <col min="3575" max="3575" width="16" style="3" bestFit="1" customWidth="1"/>
    <col min="3576" max="3576" width="16.625" style="3" bestFit="1" customWidth="1"/>
    <col min="3577" max="3577" width="13.5" style="3" bestFit="1" customWidth="1"/>
    <col min="3578" max="3579" width="10.875" style="3" bestFit="1" customWidth="1"/>
    <col min="3580" max="3580" width="6.25" style="3" bestFit="1" customWidth="1"/>
    <col min="3581" max="3581" width="8.875" style="3" bestFit="1" customWidth="1"/>
    <col min="3582" max="3582" width="13.875" style="3" bestFit="1" customWidth="1"/>
    <col min="3583" max="3583" width="13.25" style="3" bestFit="1" customWidth="1"/>
    <col min="3584" max="3584" width="16" style="3" bestFit="1" customWidth="1"/>
    <col min="3585" max="3585" width="11.625" style="3" bestFit="1" customWidth="1"/>
    <col min="3586" max="3586" width="16.875" style="3" customWidth="1"/>
    <col min="3587" max="3587" width="13.25" style="3" customWidth="1"/>
    <col min="3588" max="3588" width="18.375" style="3" bestFit="1" customWidth="1"/>
    <col min="3589" max="3589" width="15" style="3" bestFit="1" customWidth="1"/>
    <col min="3590" max="3590" width="14.75" style="3" bestFit="1" customWidth="1"/>
    <col min="3591" max="3591" width="14.625" style="3" bestFit="1" customWidth="1"/>
    <col min="3592" max="3592" width="13.75" style="3" bestFit="1" customWidth="1"/>
    <col min="3593" max="3593" width="14.25" style="3" bestFit="1" customWidth="1"/>
    <col min="3594" max="3594" width="15.125" style="3" customWidth="1"/>
    <col min="3595" max="3595" width="20.5" style="3" bestFit="1" customWidth="1"/>
    <col min="3596" max="3596" width="27.875" style="3" bestFit="1" customWidth="1"/>
    <col min="3597" max="3597" width="6.875" style="3" bestFit="1" customWidth="1"/>
    <col min="3598" max="3598" width="5" style="3" bestFit="1" customWidth="1"/>
    <col min="3599" max="3599" width="8" style="3" bestFit="1" customWidth="1"/>
    <col min="3600" max="3600" width="11.875" style="3" bestFit="1" customWidth="1"/>
    <col min="3601" max="3829" width="9" style="3"/>
    <col min="3830" max="3830" width="3.875" style="3" bestFit="1" customWidth="1"/>
    <col min="3831" max="3831" width="16" style="3" bestFit="1" customWidth="1"/>
    <col min="3832" max="3832" width="16.625" style="3" bestFit="1" customWidth="1"/>
    <col min="3833" max="3833" width="13.5" style="3" bestFit="1" customWidth="1"/>
    <col min="3834" max="3835" width="10.875" style="3" bestFit="1" customWidth="1"/>
    <col min="3836" max="3836" width="6.25" style="3" bestFit="1" customWidth="1"/>
    <col min="3837" max="3837" width="8.875" style="3" bestFit="1" customWidth="1"/>
    <col min="3838" max="3838" width="13.875" style="3" bestFit="1" customWidth="1"/>
    <col min="3839" max="3839" width="13.25" style="3" bestFit="1" customWidth="1"/>
    <col min="3840" max="3840" width="16" style="3" bestFit="1" customWidth="1"/>
    <col min="3841" max="3841" width="11.625" style="3" bestFit="1" customWidth="1"/>
    <col min="3842" max="3842" width="16.875" style="3" customWidth="1"/>
    <col min="3843" max="3843" width="13.25" style="3" customWidth="1"/>
    <col min="3844" max="3844" width="18.375" style="3" bestFit="1" customWidth="1"/>
    <col min="3845" max="3845" width="15" style="3" bestFit="1" customWidth="1"/>
    <col min="3846" max="3846" width="14.75" style="3" bestFit="1" customWidth="1"/>
    <col min="3847" max="3847" width="14.625" style="3" bestFit="1" customWidth="1"/>
    <col min="3848" max="3848" width="13.75" style="3" bestFit="1" customWidth="1"/>
    <col min="3849" max="3849" width="14.25" style="3" bestFit="1" customWidth="1"/>
    <col min="3850" max="3850" width="15.125" style="3" customWidth="1"/>
    <col min="3851" max="3851" width="20.5" style="3" bestFit="1" customWidth="1"/>
    <col min="3852" max="3852" width="27.875" style="3" bestFit="1" customWidth="1"/>
    <col min="3853" max="3853" width="6.875" style="3" bestFit="1" customWidth="1"/>
    <col min="3854" max="3854" width="5" style="3" bestFit="1" customWidth="1"/>
    <col min="3855" max="3855" width="8" style="3" bestFit="1" customWidth="1"/>
    <col min="3856" max="3856" width="11.875" style="3" bestFit="1" customWidth="1"/>
    <col min="3857" max="4085" width="9" style="3"/>
    <col min="4086" max="4086" width="3.875" style="3" bestFit="1" customWidth="1"/>
    <col min="4087" max="4087" width="16" style="3" bestFit="1" customWidth="1"/>
    <col min="4088" max="4088" width="16.625" style="3" bestFit="1" customWidth="1"/>
    <col min="4089" max="4089" width="13.5" style="3" bestFit="1" customWidth="1"/>
    <col min="4090" max="4091" width="10.875" style="3" bestFit="1" customWidth="1"/>
    <col min="4092" max="4092" width="6.25" style="3" bestFit="1" customWidth="1"/>
    <col min="4093" max="4093" width="8.875" style="3" bestFit="1" customWidth="1"/>
    <col min="4094" max="4094" width="13.875" style="3" bestFit="1" customWidth="1"/>
    <col min="4095" max="4095" width="13.25" style="3" bestFit="1" customWidth="1"/>
    <col min="4096" max="4096" width="16" style="3" bestFit="1" customWidth="1"/>
    <col min="4097" max="4097" width="11.625" style="3" bestFit="1" customWidth="1"/>
    <col min="4098" max="4098" width="16.875" style="3" customWidth="1"/>
    <col min="4099" max="4099" width="13.25" style="3" customWidth="1"/>
    <col min="4100" max="4100" width="18.375" style="3" bestFit="1" customWidth="1"/>
    <col min="4101" max="4101" width="15" style="3" bestFit="1" customWidth="1"/>
    <col min="4102" max="4102" width="14.75" style="3" bestFit="1" customWidth="1"/>
    <col min="4103" max="4103" width="14.625" style="3" bestFit="1" customWidth="1"/>
    <col min="4104" max="4104" width="13.75" style="3" bestFit="1" customWidth="1"/>
    <col min="4105" max="4105" width="14.25" style="3" bestFit="1" customWidth="1"/>
    <col min="4106" max="4106" width="15.125" style="3" customWidth="1"/>
    <col min="4107" max="4107" width="20.5" style="3" bestFit="1" customWidth="1"/>
    <col min="4108" max="4108" width="27.875" style="3" bestFit="1" customWidth="1"/>
    <col min="4109" max="4109" width="6.875" style="3" bestFit="1" customWidth="1"/>
    <col min="4110" max="4110" width="5" style="3" bestFit="1" customWidth="1"/>
    <col min="4111" max="4111" width="8" style="3" bestFit="1" customWidth="1"/>
    <col min="4112" max="4112" width="11.875" style="3" bestFit="1" customWidth="1"/>
    <col min="4113" max="4341" width="9" style="3"/>
    <col min="4342" max="4342" width="3.875" style="3" bestFit="1" customWidth="1"/>
    <col min="4343" max="4343" width="16" style="3" bestFit="1" customWidth="1"/>
    <col min="4344" max="4344" width="16.625" style="3" bestFit="1" customWidth="1"/>
    <col min="4345" max="4345" width="13.5" style="3" bestFit="1" customWidth="1"/>
    <col min="4346" max="4347" width="10.875" style="3" bestFit="1" customWidth="1"/>
    <col min="4348" max="4348" width="6.25" style="3" bestFit="1" customWidth="1"/>
    <col min="4349" max="4349" width="8.875" style="3" bestFit="1" customWidth="1"/>
    <col min="4350" max="4350" width="13.875" style="3" bestFit="1" customWidth="1"/>
    <col min="4351" max="4351" width="13.25" style="3" bestFit="1" customWidth="1"/>
    <col min="4352" max="4352" width="16" style="3" bestFit="1" customWidth="1"/>
    <col min="4353" max="4353" width="11.625" style="3" bestFit="1" customWidth="1"/>
    <col min="4354" max="4354" width="16.875" style="3" customWidth="1"/>
    <col min="4355" max="4355" width="13.25" style="3" customWidth="1"/>
    <col min="4356" max="4356" width="18.375" style="3" bestFit="1" customWidth="1"/>
    <col min="4357" max="4357" width="15" style="3" bestFit="1" customWidth="1"/>
    <col min="4358" max="4358" width="14.75" style="3" bestFit="1" customWidth="1"/>
    <col min="4359" max="4359" width="14.625" style="3" bestFit="1" customWidth="1"/>
    <col min="4360" max="4360" width="13.75" style="3" bestFit="1" customWidth="1"/>
    <col min="4361" max="4361" width="14.25" style="3" bestFit="1" customWidth="1"/>
    <col min="4362" max="4362" width="15.125" style="3" customWidth="1"/>
    <col min="4363" max="4363" width="20.5" style="3" bestFit="1" customWidth="1"/>
    <col min="4364" max="4364" width="27.875" style="3" bestFit="1" customWidth="1"/>
    <col min="4365" max="4365" width="6.875" style="3" bestFit="1" customWidth="1"/>
    <col min="4366" max="4366" width="5" style="3" bestFit="1" customWidth="1"/>
    <col min="4367" max="4367" width="8" style="3" bestFit="1" customWidth="1"/>
    <col min="4368" max="4368" width="11.875" style="3" bestFit="1" customWidth="1"/>
    <col min="4369" max="4597" width="9" style="3"/>
    <col min="4598" max="4598" width="3.875" style="3" bestFit="1" customWidth="1"/>
    <col min="4599" max="4599" width="16" style="3" bestFit="1" customWidth="1"/>
    <col min="4600" max="4600" width="16.625" style="3" bestFit="1" customWidth="1"/>
    <col min="4601" max="4601" width="13.5" style="3" bestFit="1" customWidth="1"/>
    <col min="4602" max="4603" width="10.875" style="3" bestFit="1" customWidth="1"/>
    <col min="4604" max="4604" width="6.25" style="3" bestFit="1" customWidth="1"/>
    <col min="4605" max="4605" width="8.875" style="3" bestFit="1" customWidth="1"/>
    <col min="4606" max="4606" width="13.875" style="3" bestFit="1" customWidth="1"/>
    <col min="4607" max="4607" width="13.25" style="3" bestFit="1" customWidth="1"/>
    <col min="4608" max="4608" width="16" style="3" bestFit="1" customWidth="1"/>
    <col min="4609" max="4609" width="11.625" style="3" bestFit="1" customWidth="1"/>
    <col min="4610" max="4610" width="16.875" style="3" customWidth="1"/>
    <col min="4611" max="4611" width="13.25" style="3" customWidth="1"/>
    <col min="4612" max="4612" width="18.375" style="3" bestFit="1" customWidth="1"/>
    <col min="4613" max="4613" width="15" style="3" bestFit="1" customWidth="1"/>
    <col min="4614" max="4614" width="14.75" style="3" bestFit="1" customWidth="1"/>
    <col min="4615" max="4615" width="14.625" style="3" bestFit="1" customWidth="1"/>
    <col min="4616" max="4616" width="13.75" style="3" bestFit="1" customWidth="1"/>
    <col min="4617" max="4617" width="14.25" style="3" bestFit="1" customWidth="1"/>
    <col min="4618" max="4618" width="15.125" style="3" customWidth="1"/>
    <col min="4619" max="4619" width="20.5" style="3" bestFit="1" customWidth="1"/>
    <col min="4620" max="4620" width="27.875" style="3" bestFit="1" customWidth="1"/>
    <col min="4621" max="4621" width="6.875" style="3" bestFit="1" customWidth="1"/>
    <col min="4622" max="4622" width="5" style="3" bestFit="1" customWidth="1"/>
    <col min="4623" max="4623" width="8" style="3" bestFit="1" customWidth="1"/>
    <col min="4624" max="4624" width="11.875" style="3" bestFit="1" customWidth="1"/>
    <col min="4625" max="4853" width="9" style="3"/>
    <col min="4854" max="4854" width="3.875" style="3" bestFit="1" customWidth="1"/>
    <col min="4855" max="4855" width="16" style="3" bestFit="1" customWidth="1"/>
    <col min="4856" max="4856" width="16.625" style="3" bestFit="1" customWidth="1"/>
    <col min="4857" max="4857" width="13.5" style="3" bestFit="1" customWidth="1"/>
    <col min="4858" max="4859" width="10.875" style="3" bestFit="1" customWidth="1"/>
    <col min="4860" max="4860" width="6.25" style="3" bestFit="1" customWidth="1"/>
    <col min="4861" max="4861" width="8.875" style="3" bestFit="1" customWidth="1"/>
    <col min="4862" max="4862" width="13.875" style="3" bestFit="1" customWidth="1"/>
    <col min="4863" max="4863" width="13.25" style="3" bestFit="1" customWidth="1"/>
    <col min="4864" max="4864" width="16" style="3" bestFit="1" customWidth="1"/>
    <col min="4865" max="4865" width="11.625" style="3" bestFit="1" customWidth="1"/>
    <col min="4866" max="4866" width="16.875" style="3" customWidth="1"/>
    <col min="4867" max="4867" width="13.25" style="3" customWidth="1"/>
    <col min="4868" max="4868" width="18.375" style="3" bestFit="1" customWidth="1"/>
    <col min="4869" max="4869" width="15" style="3" bestFit="1" customWidth="1"/>
    <col min="4870" max="4870" width="14.75" style="3" bestFit="1" customWidth="1"/>
    <col min="4871" max="4871" width="14.625" style="3" bestFit="1" customWidth="1"/>
    <col min="4872" max="4872" width="13.75" style="3" bestFit="1" customWidth="1"/>
    <col min="4873" max="4873" width="14.25" style="3" bestFit="1" customWidth="1"/>
    <col min="4874" max="4874" width="15.125" style="3" customWidth="1"/>
    <col min="4875" max="4875" width="20.5" style="3" bestFit="1" customWidth="1"/>
    <col min="4876" max="4876" width="27.875" style="3" bestFit="1" customWidth="1"/>
    <col min="4877" max="4877" width="6.875" style="3" bestFit="1" customWidth="1"/>
    <col min="4878" max="4878" width="5" style="3" bestFit="1" customWidth="1"/>
    <col min="4879" max="4879" width="8" style="3" bestFit="1" customWidth="1"/>
    <col min="4880" max="4880" width="11.875" style="3" bestFit="1" customWidth="1"/>
    <col min="4881" max="5109" width="9" style="3"/>
    <col min="5110" max="5110" width="3.875" style="3" bestFit="1" customWidth="1"/>
    <col min="5111" max="5111" width="16" style="3" bestFit="1" customWidth="1"/>
    <col min="5112" max="5112" width="16.625" style="3" bestFit="1" customWidth="1"/>
    <col min="5113" max="5113" width="13.5" style="3" bestFit="1" customWidth="1"/>
    <col min="5114" max="5115" width="10.875" style="3" bestFit="1" customWidth="1"/>
    <col min="5116" max="5116" width="6.25" style="3" bestFit="1" customWidth="1"/>
    <col min="5117" max="5117" width="8.875" style="3" bestFit="1" customWidth="1"/>
    <col min="5118" max="5118" width="13.875" style="3" bestFit="1" customWidth="1"/>
    <col min="5119" max="5119" width="13.25" style="3" bestFit="1" customWidth="1"/>
    <col min="5120" max="5120" width="16" style="3" bestFit="1" customWidth="1"/>
    <col min="5121" max="5121" width="11.625" style="3" bestFit="1" customWidth="1"/>
    <col min="5122" max="5122" width="16.875" style="3" customWidth="1"/>
    <col min="5123" max="5123" width="13.25" style="3" customWidth="1"/>
    <col min="5124" max="5124" width="18.375" style="3" bestFit="1" customWidth="1"/>
    <col min="5125" max="5125" width="15" style="3" bestFit="1" customWidth="1"/>
    <col min="5126" max="5126" width="14.75" style="3" bestFit="1" customWidth="1"/>
    <col min="5127" max="5127" width="14.625" style="3" bestFit="1" customWidth="1"/>
    <col min="5128" max="5128" width="13.75" style="3" bestFit="1" customWidth="1"/>
    <col min="5129" max="5129" width="14.25" style="3" bestFit="1" customWidth="1"/>
    <col min="5130" max="5130" width="15.125" style="3" customWidth="1"/>
    <col min="5131" max="5131" width="20.5" style="3" bestFit="1" customWidth="1"/>
    <col min="5132" max="5132" width="27.875" style="3" bestFit="1" customWidth="1"/>
    <col min="5133" max="5133" width="6.875" style="3" bestFit="1" customWidth="1"/>
    <col min="5134" max="5134" width="5" style="3" bestFit="1" customWidth="1"/>
    <col min="5135" max="5135" width="8" style="3" bestFit="1" customWidth="1"/>
    <col min="5136" max="5136" width="11.875" style="3" bestFit="1" customWidth="1"/>
    <col min="5137" max="5365" width="9" style="3"/>
    <col min="5366" max="5366" width="3.875" style="3" bestFit="1" customWidth="1"/>
    <col min="5367" max="5367" width="16" style="3" bestFit="1" customWidth="1"/>
    <col min="5368" max="5368" width="16.625" style="3" bestFit="1" customWidth="1"/>
    <col min="5369" max="5369" width="13.5" style="3" bestFit="1" customWidth="1"/>
    <col min="5370" max="5371" width="10.875" style="3" bestFit="1" customWidth="1"/>
    <col min="5372" max="5372" width="6.25" style="3" bestFit="1" customWidth="1"/>
    <col min="5373" max="5373" width="8.875" style="3" bestFit="1" customWidth="1"/>
    <col min="5374" max="5374" width="13.875" style="3" bestFit="1" customWidth="1"/>
    <col min="5375" max="5375" width="13.25" style="3" bestFit="1" customWidth="1"/>
    <col min="5376" max="5376" width="16" style="3" bestFit="1" customWidth="1"/>
    <col min="5377" max="5377" width="11.625" style="3" bestFit="1" customWidth="1"/>
    <col min="5378" max="5378" width="16.875" style="3" customWidth="1"/>
    <col min="5379" max="5379" width="13.25" style="3" customWidth="1"/>
    <col min="5380" max="5380" width="18.375" style="3" bestFit="1" customWidth="1"/>
    <col min="5381" max="5381" width="15" style="3" bestFit="1" customWidth="1"/>
    <col min="5382" max="5382" width="14.75" style="3" bestFit="1" customWidth="1"/>
    <col min="5383" max="5383" width="14.625" style="3" bestFit="1" customWidth="1"/>
    <col min="5384" max="5384" width="13.75" style="3" bestFit="1" customWidth="1"/>
    <col min="5385" max="5385" width="14.25" style="3" bestFit="1" customWidth="1"/>
    <col min="5386" max="5386" width="15.125" style="3" customWidth="1"/>
    <col min="5387" max="5387" width="20.5" style="3" bestFit="1" customWidth="1"/>
    <col min="5388" max="5388" width="27.875" style="3" bestFit="1" customWidth="1"/>
    <col min="5389" max="5389" width="6.875" style="3" bestFit="1" customWidth="1"/>
    <col min="5390" max="5390" width="5" style="3" bestFit="1" customWidth="1"/>
    <col min="5391" max="5391" width="8" style="3" bestFit="1" customWidth="1"/>
    <col min="5392" max="5392" width="11.875" style="3" bestFit="1" customWidth="1"/>
    <col min="5393" max="5621" width="9" style="3"/>
    <col min="5622" max="5622" width="3.875" style="3" bestFit="1" customWidth="1"/>
    <col min="5623" max="5623" width="16" style="3" bestFit="1" customWidth="1"/>
    <col min="5624" max="5624" width="16.625" style="3" bestFit="1" customWidth="1"/>
    <col min="5625" max="5625" width="13.5" style="3" bestFit="1" customWidth="1"/>
    <col min="5626" max="5627" width="10.875" style="3" bestFit="1" customWidth="1"/>
    <col min="5628" max="5628" width="6.25" style="3" bestFit="1" customWidth="1"/>
    <col min="5629" max="5629" width="8.875" style="3" bestFit="1" customWidth="1"/>
    <col min="5630" max="5630" width="13.875" style="3" bestFit="1" customWidth="1"/>
    <col min="5631" max="5631" width="13.25" style="3" bestFit="1" customWidth="1"/>
    <col min="5632" max="5632" width="16" style="3" bestFit="1" customWidth="1"/>
    <col min="5633" max="5633" width="11.625" style="3" bestFit="1" customWidth="1"/>
    <col min="5634" max="5634" width="16.875" style="3" customWidth="1"/>
    <col min="5635" max="5635" width="13.25" style="3" customWidth="1"/>
    <col min="5636" max="5636" width="18.375" style="3" bestFit="1" customWidth="1"/>
    <col min="5637" max="5637" width="15" style="3" bestFit="1" customWidth="1"/>
    <col min="5638" max="5638" width="14.75" style="3" bestFit="1" customWidth="1"/>
    <col min="5639" max="5639" width="14.625" style="3" bestFit="1" customWidth="1"/>
    <col min="5640" max="5640" width="13.75" style="3" bestFit="1" customWidth="1"/>
    <col min="5641" max="5641" width="14.25" style="3" bestFit="1" customWidth="1"/>
    <col min="5642" max="5642" width="15.125" style="3" customWidth="1"/>
    <col min="5643" max="5643" width="20.5" style="3" bestFit="1" customWidth="1"/>
    <col min="5644" max="5644" width="27.875" style="3" bestFit="1" customWidth="1"/>
    <col min="5645" max="5645" width="6.875" style="3" bestFit="1" customWidth="1"/>
    <col min="5646" max="5646" width="5" style="3" bestFit="1" customWidth="1"/>
    <col min="5647" max="5647" width="8" style="3" bestFit="1" customWidth="1"/>
    <col min="5648" max="5648" width="11.875" style="3" bestFit="1" customWidth="1"/>
    <col min="5649" max="5877" width="9" style="3"/>
    <col min="5878" max="5878" width="3.875" style="3" bestFit="1" customWidth="1"/>
    <col min="5879" max="5879" width="16" style="3" bestFit="1" customWidth="1"/>
    <col min="5880" max="5880" width="16.625" style="3" bestFit="1" customWidth="1"/>
    <col min="5881" max="5881" width="13.5" style="3" bestFit="1" customWidth="1"/>
    <col min="5882" max="5883" width="10.875" style="3" bestFit="1" customWidth="1"/>
    <col min="5884" max="5884" width="6.25" style="3" bestFit="1" customWidth="1"/>
    <col min="5885" max="5885" width="8.875" style="3" bestFit="1" customWidth="1"/>
    <col min="5886" max="5886" width="13.875" style="3" bestFit="1" customWidth="1"/>
    <col min="5887" max="5887" width="13.25" style="3" bestFit="1" customWidth="1"/>
    <col min="5888" max="5888" width="16" style="3" bestFit="1" customWidth="1"/>
    <col min="5889" max="5889" width="11.625" style="3" bestFit="1" customWidth="1"/>
    <col min="5890" max="5890" width="16.875" style="3" customWidth="1"/>
    <col min="5891" max="5891" width="13.25" style="3" customWidth="1"/>
    <col min="5892" max="5892" width="18.375" style="3" bestFit="1" customWidth="1"/>
    <col min="5893" max="5893" width="15" style="3" bestFit="1" customWidth="1"/>
    <col min="5894" max="5894" width="14.75" style="3" bestFit="1" customWidth="1"/>
    <col min="5895" max="5895" width="14.625" style="3" bestFit="1" customWidth="1"/>
    <col min="5896" max="5896" width="13.75" style="3" bestFit="1" customWidth="1"/>
    <col min="5897" max="5897" width="14.25" style="3" bestFit="1" customWidth="1"/>
    <col min="5898" max="5898" width="15.125" style="3" customWidth="1"/>
    <col min="5899" max="5899" width="20.5" style="3" bestFit="1" customWidth="1"/>
    <col min="5900" max="5900" width="27.875" style="3" bestFit="1" customWidth="1"/>
    <col min="5901" max="5901" width="6.875" style="3" bestFit="1" customWidth="1"/>
    <col min="5902" max="5902" width="5" style="3" bestFit="1" customWidth="1"/>
    <col min="5903" max="5903" width="8" style="3" bestFit="1" customWidth="1"/>
    <col min="5904" max="5904" width="11.875" style="3" bestFit="1" customWidth="1"/>
    <col min="5905" max="6133" width="9" style="3"/>
    <col min="6134" max="6134" width="3.875" style="3" bestFit="1" customWidth="1"/>
    <col min="6135" max="6135" width="16" style="3" bestFit="1" customWidth="1"/>
    <col min="6136" max="6136" width="16.625" style="3" bestFit="1" customWidth="1"/>
    <col min="6137" max="6137" width="13.5" style="3" bestFit="1" customWidth="1"/>
    <col min="6138" max="6139" width="10.875" style="3" bestFit="1" customWidth="1"/>
    <col min="6140" max="6140" width="6.25" style="3" bestFit="1" customWidth="1"/>
    <col min="6141" max="6141" width="8.875" style="3" bestFit="1" customWidth="1"/>
    <col min="6142" max="6142" width="13.875" style="3" bestFit="1" customWidth="1"/>
    <col min="6143" max="6143" width="13.25" style="3" bestFit="1" customWidth="1"/>
    <col min="6144" max="6144" width="16" style="3" bestFit="1" customWidth="1"/>
    <col min="6145" max="6145" width="11.625" style="3" bestFit="1" customWidth="1"/>
    <col min="6146" max="6146" width="16.875" style="3" customWidth="1"/>
    <col min="6147" max="6147" width="13.25" style="3" customWidth="1"/>
    <col min="6148" max="6148" width="18.375" style="3" bestFit="1" customWidth="1"/>
    <col min="6149" max="6149" width="15" style="3" bestFit="1" customWidth="1"/>
    <col min="6150" max="6150" width="14.75" style="3" bestFit="1" customWidth="1"/>
    <col min="6151" max="6151" width="14.625" style="3" bestFit="1" customWidth="1"/>
    <col min="6152" max="6152" width="13.75" style="3" bestFit="1" customWidth="1"/>
    <col min="6153" max="6153" width="14.25" style="3" bestFit="1" customWidth="1"/>
    <col min="6154" max="6154" width="15.125" style="3" customWidth="1"/>
    <col min="6155" max="6155" width="20.5" style="3" bestFit="1" customWidth="1"/>
    <col min="6156" max="6156" width="27.875" style="3" bestFit="1" customWidth="1"/>
    <col min="6157" max="6157" width="6.875" style="3" bestFit="1" customWidth="1"/>
    <col min="6158" max="6158" width="5" style="3" bestFit="1" customWidth="1"/>
    <col min="6159" max="6159" width="8" style="3" bestFit="1" customWidth="1"/>
    <col min="6160" max="6160" width="11.875" style="3" bestFit="1" customWidth="1"/>
    <col min="6161" max="6389" width="9" style="3"/>
    <col min="6390" max="6390" width="3.875" style="3" bestFit="1" customWidth="1"/>
    <col min="6391" max="6391" width="16" style="3" bestFit="1" customWidth="1"/>
    <col min="6392" max="6392" width="16.625" style="3" bestFit="1" customWidth="1"/>
    <col min="6393" max="6393" width="13.5" style="3" bestFit="1" customWidth="1"/>
    <col min="6394" max="6395" width="10.875" style="3" bestFit="1" customWidth="1"/>
    <col min="6396" max="6396" width="6.25" style="3" bestFit="1" customWidth="1"/>
    <col min="6397" max="6397" width="8.875" style="3" bestFit="1" customWidth="1"/>
    <col min="6398" max="6398" width="13.875" style="3" bestFit="1" customWidth="1"/>
    <col min="6399" max="6399" width="13.25" style="3" bestFit="1" customWidth="1"/>
    <col min="6400" max="6400" width="16" style="3" bestFit="1" customWidth="1"/>
    <col min="6401" max="6401" width="11.625" style="3" bestFit="1" customWidth="1"/>
    <col min="6402" max="6402" width="16.875" style="3" customWidth="1"/>
    <col min="6403" max="6403" width="13.25" style="3" customWidth="1"/>
    <col min="6404" max="6404" width="18.375" style="3" bestFit="1" customWidth="1"/>
    <col min="6405" max="6405" width="15" style="3" bestFit="1" customWidth="1"/>
    <col min="6406" max="6406" width="14.75" style="3" bestFit="1" customWidth="1"/>
    <col min="6407" max="6407" width="14.625" style="3" bestFit="1" customWidth="1"/>
    <col min="6408" max="6408" width="13.75" style="3" bestFit="1" customWidth="1"/>
    <col min="6409" max="6409" width="14.25" style="3" bestFit="1" customWidth="1"/>
    <col min="6410" max="6410" width="15.125" style="3" customWidth="1"/>
    <col min="6411" max="6411" width="20.5" style="3" bestFit="1" customWidth="1"/>
    <col min="6412" max="6412" width="27.875" style="3" bestFit="1" customWidth="1"/>
    <col min="6413" max="6413" width="6.875" style="3" bestFit="1" customWidth="1"/>
    <col min="6414" max="6414" width="5" style="3" bestFit="1" customWidth="1"/>
    <col min="6415" max="6415" width="8" style="3" bestFit="1" customWidth="1"/>
    <col min="6416" max="6416" width="11.875" style="3" bestFit="1" customWidth="1"/>
    <col min="6417" max="6645" width="9" style="3"/>
    <col min="6646" max="6646" width="3.875" style="3" bestFit="1" customWidth="1"/>
    <col min="6647" max="6647" width="16" style="3" bestFit="1" customWidth="1"/>
    <col min="6648" max="6648" width="16.625" style="3" bestFit="1" customWidth="1"/>
    <col min="6649" max="6649" width="13.5" style="3" bestFit="1" customWidth="1"/>
    <col min="6650" max="6651" width="10.875" style="3" bestFit="1" customWidth="1"/>
    <col min="6652" max="6652" width="6.25" style="3" bestFit="1" customWidth="1"/>
    <col min="6653" max="6653" width="8.875" style="3" bestFit="1" customWidth="1"/>
    <col min="6654" max="6654" width="13.875" style="3" bestFit="1" customWidth="1"/>
    <col min="6655" max="6655" width="13.25" style="3" bestFit="1" customWidth="1"/>
    <col min="6656" max="6656" width="16" style="3" bestFit="1" customWidth="1"/>
    <col min="6657" max="6657" width="11.625" style="3" bestFit="1" customWidth="1"/>
    <col min="6658" max="6658" width="16.875" style="3" customWidth="1"/>
    <col min="6659" max="6659" width="13.25" style="3" customWidth="1"/>
    <col min="6660" max="6660" width="18.375" style="3" bestFit="1" customWidth="1"/>
    <col min="6661" max="6661" width="15" style="3" bestFit="1" customWidth="1"/>
    <col min="6662" max="6662" width="14.75" style="3" bestFit="1" customWidth="1"/>
    <col min="6663" max="6663" width="14.625" style="3" bestFit="1" customWidth="1"/>
    <col min="6664" max="6664" width="13.75" style="3" bestFit="1" customWidth="1"/>
    <col min="6665" max="6665" width="14.25" style="3" bestFit="1" customWidth="1"/>
    <col min="6666" max="6666" width="15.125" style="3" customWidth="1"/>
    <col min="6667" max="6667" width="20.5" style="3" bestFit="1" customWidth="1"/>
    <col min="6668" max="6668" width="27.875" style="3" bestFit="1" customWidth="1"/>
    <col min="6669" max="6669" width="6.875" style="3" bestFit="1" customWidth="1"/>
    <col min="6670" max="6670" width="5" style="3" bestFit="1" customWidth="1"/>
    <col min="6671" max="6671" width="8" style="3" bestFit="1" customWidth="1"/>
    <col min="6672" max="6672" width="11.875" style="3" bestFit="1" customWidth="1"/>
    <col min="6673" max="6901" width="9" style="3"/>
    <col min="6902" max="6902" width="3.875" style="3" bestFit="1" customWidth="1"/>
    <col min="6903" max="6903" width="16" style="3" bestFit="1" customWidth="1"/>
    <col min="6904" max="6904" width="16.625" style="3" bestFit="1" customWidth="1"/>
    <col min="6905" max="6905" width="13.5" style="3" bestFit="1" customWidth="1"/>
    <col min="6906" max="6907" width="10.875" style="3" bestFit="1" customWidth="1"/>
    <col min="6908" max="6908" width="6.25" style="3" bestFit="1" customWidth="1"/>
    <col min="6909" max="6909" width="8.875" style="3" bestFit="1" customWidth="1"/>
    <col min="6910" max="6910" width="13.875" style="3" bestFit="1" customWidth="1"/>
    <col min="6911" max="6911" width="13.25" style="3" bestFit="1" customWidth="1"/>
    <col min="6912" max="6912" width="16" style="3" bestFit="1" customWidth="1"/>
    <col min="6913" max="6913" width="11.625" style="3" bestFit="1" customWidth="1"/>
    <col min="6914" max="6914" width="16.875" style="3" customWidth="1"/>
    <col min="6915" max="6915" width="13.25" style="3" customWidth="1"/>
    <col min="6916" max="6916" width="18.375" style="3" bestFit="1" customWidth="1"/>
    <col min="6917" max="6917" width="15" style="3" bestFit="1" customWidth="1"/>
    <col min="6918" max="6918" width="14.75" style="3" bestFit="1" customWidth="1"/>
    <col min="6919" max="6919" width="14.625" style="3" bestFit="1" customWidth="1"/>
    <col min="6920" max="6920" width="13.75" style="3" bestFit="1" customWidth="1"/>
    <col min="6921" max="6921" width="14.25" style="3" bestFit="1" customWidth="1"/>
    <col min="6922" max="6922" width="15.125" style="3" customWidth="1"/>
    <col min="6923" max="6923" width="20.5" style="3" bestFit="1" customWidth="1"/>
    <col min="6924" max="6924" width="27.875" style="3" bestFit="1" customWidth="1"/>
    <col min="6925" max="6925" width="6.875" style="3" bestFit="1" customWidth="1"/>
    <col min="6926" max="6926" width="5" style="3" bestFit="1" customWidth="1"/>
    <col min="6927" max="6927" width="8" style="3" bestFit="1" customWidth="1"/>
    <col min="6928" max="6928" width="11.875" style="3" bestFit="1" customWidth="1"/>
    <col min="6929" max="7157" width="9" style="3"/>
    <col min="7158" max="7158" width="3.875" style="3" bestFit="1" customWidth="1"/>
    <col min="7159" max="7159" width="16" style="3" bestFit="1" customWidth="1"/>
    <col min="7160" max="7160" width="16.625" style="3" bestFit="1" customWidth="1"/>
    <col min="7161" max="7161" width="13.5" style="3" bestFit="1" customWidth="1"/>
    <col min="7162" max="7163" width="10.875" style="3" bestFit="1" customWidth="1"/>
    <col min="7164" max="7164" width="6.25" style="3" bestFit="1" customWidth="1"/>
    <col min="7165" max="7165" width="8.875" style="3" bestFit="1" customWidth="1"/>
    <col min="7166" max="7166" width="13.875" style="3" bestFit="1" customWidth="1"/>
    <col min="7167" max="7167" width="13.25" style="3" bestFit="1" customWidth="1"/>
    <col min="7168" max="7168" width="16" style="3" bestFit="1" customWidth="1"/>
    <col min="7169" max="7169" width="11.625" style="3" bestFit="1" customWidth="1"/>
    <col min="7170" max="7170" width="16.875" style="3" customWidth="1"/>
    <col min="7171" max="7171" width="13.25" style="3" customWidth="1"/>
    <col min="7172" max="7172" width="18.375" style="3" bestFit="1" customWidth="1"/>
    <col min="7173" max="7173" width="15" style="3" bestFit="1" customWidth="1"/>
    <col min="7174" max="7174" width="14.75" style="3" bestFit="1" customWidth="1"/>
    <col min="7175" max="7175" width="14.625" style="3" bestFit="1" customWidth="1"/>
    <col min="7176" max="7176" width="13.75" style="3" bestFit="1" customWidth="1"/>
    <col min="7177" max="7177" width="14.25" style="3" bestFit="1" customWidth="1"/>
    <col min="7178" max="7178" width="15.125" style="3" customWidth="1"/>
    <col min="7179" max="7179" width="20.5" style="3" bestFit="1" customWidth="1"/>
    <col min="7180" max="7180" width="27.875" style="3" bestFit="1" customWidth="1"/>
    <col min="7181" max="7181" width="6.875" style="3" bestFit="1" customWidth="1"/>
    <col min="7182" max="7182" width="5" style="3" bestFit="1" customWidth="1"/>
    <col min="7183" max="7183" width="8" style="3" bestFit="1" customWidth="1"/>
    <col min="7184" max="7184" width="11.875" style="3" bestFit="1" customWidth="1"/>
    <col min="7185" max="7413" width="9" style="3"/>
    <col min="7414" max="7414" width="3.875" style="3" bestFit="1" customWidth="1"/>
    <col min="7415" max="7415" width="16" style="3" bestFit="1" customWidth="1"/>
    <col min="7416" max="7416" width="16.625" style="3" bestFit="1" customWidth="1"/>
    <col min="7417" max="7417" width="13.5" style="3" bestFit="1" customWidth="1"/>
    <col min="7418" max="7419" width="10.875" style="3" bestFit="1" customWidth="1"/>
    <col min="7420" max="7420" width="6.25" style="3" bestFit="1" customWidth="1"/>
    <col min="7421" max="7421" width="8.875" style="3" bestFit="1" customWidth="1"/>
    <col min="7422" max="7422" width="13.875" style="3" bestFit="1" customWidth="1"/>
    <col min="7423" max="7423" width="13.25" style="3" bestFit="1" customWidth="1"/>
    <col min="7424" max="7424" width="16" style="3" bestFit="1" customWidth="1"/>
    <col min="7425" max="7425" width="11.625" style="3" bestFit="1" customWidth="1"/>
    <col min="7426" max="7426" width="16.875" style="3" customWidth="1"/>
    <col min="7427" max="7427" width="13.25" style="3" customWidth="1"/>
    <col min="7428" max="7428" width="18.375" style="3" bestFit="1" customWidth="1"/>
    <col min="7429" max="7429" width="15" style="3" bestFit="1" customWidth="1"/>
    <col min="7430" max="7430" width="14.75" style="3" bestFit="1" customWidth="1"/>
    <col min="7431" max="7431" width="14.625" style="3" bestFit="1" customWidth="1"/>
    <col min="7432" max="7432" width="13.75" style="3" bestFit="1" customWidth="1"/>
    <col min="7433" max="7433" width="14.25" style="3" bestFit="1" customWidth="1"/>
    <col min="7434" max="7434" width="15.125" style="3" customWidth="1"/>
    <col min="7435" max="7435" width="20.5" style="3" bestFit="1" customWidth="1"/>
    <col min="7436" max="7436" width="27.875" style="3" bestFit="1" customWidth="1"/>
    <col min="7437" max="7437" width="6.875" style="3" bestFit="1" customWidth="1"/>
    <col min="7438" max="7438" width="5" style="3" bestFit="1" customWidth="1"/>
    <col min="7439" max="7439" width="8" style="3" bestFit="1" customWidth="1"/>
    <col min="7440" max="7440" width="11.875" style="3" bestFit="1" customWidth="1"/>
    <col min="7441" max="7669" width="9" style="3"/>
    <col min="7670" max="7670" width="3.875" style="3" bestFit="1" customWidth="1"/>
    <col min="7671" max="7671" width="16" style="3" bestFit="1" customWidth="1"/>
    <col min="7672" max="7672" width="16.625" style="3" bestFit="1" customWidth="1"/>
    <col min="7673" max="7673" width="13.5" style="3" bestFit="1" customWidth="1"/>
    <col min="7674" max="7675" width="10.875" style="3" bestFit="1" customWidth="1"/>
    <col min="7676" max="7676" width="6.25" style="3" bestFit="1" customWidth="1"/>
    <col min="7677" max="7677" width="8.875" style="3" bestFit="1" customWidth="1"/>
    <col min="7678" max="7678" width="13.875" style="3" bestFit="1" customWidth="1"/>
    <col min="7679" max="7679" width="13.25" style="3" bestFit="1" customWidth="1"/>
    <col min="7680" max="7680" width="16" style="3" bestFit="1" customWidth="1"/>
    <col min="7681" max="7681" width="11.625" style="3" bestFit="1" customWidth="1"/>
    <col min="7682" max="7682" width="16.875" style="3" customWidth="1"/>
    <col min="7683" max="7683" width="13.25" style="3" customWidth="1"/>
    <col min="7684" max="7684" width="18.375" style="3" bestFit="1" customWidth="1"/>
    <col min="7685" max="7685" width="15" style="3" bestFit="1" customWidth="1"/>
    <col min="7686" max="7686" width="14.75" style="3" bestFit="1" customWidth="1"/>
    <col min="7687" max="7687" width="14.625" style="3" bestFit="1" customWidth="1"/>
    <col min="7688" max="7688" width="13.75" style="3" bestFit="1" customWidth="1"/>
    <col min="7689" max="7689" width="14.25" style="3" bestFit="1" customWidth="1"/>
    <col min="7690" max="7690" width="15.125" style="3" customWidth="1"/>
    <col min="7691" max="7691" width="20.5" style="3" bestFit="1" customWidth="1"/>
    <col min="7692" max="7692" width="27.875" style="3" bestFit="1" customWidth="1"/>
    <col min="7693" max="7693" width="6.875" style="3" bestFit="1" customWidth="1"/>
    <col min="7694" max="7694" width="5" style="3" bestFit="1" customWidth="1"/>
    <col min="7695" max="7695" width="8" style="3" bestFit="1" customWidth="1"/>
    <col min="7696" max="7696" width="11.875" style="3" bestFit="1" customWidth="1"/>
    <col min="7697" max="7925" width="9" style="3"/>
    <col min="7926" max="7926" width="3.875" style="3" bestFit="1" customWidth="1"/>
    <col min="7927" max="7927" width="16" style="3" bestFit="1" customWidth="1"/>
    <col min="7928" max="7928" width="16.625" style="3" bestFit="1" customWidth="1"/>
    <col min="7929" max="7929" width="13.5" style="3" bestFit="1" customWidth="1"/>
    <col min="7930" max="7931" width="10.875" style="3" bestFit="1" customWidth="1"/>
    <col min="7932" max="7932" width="6.25" style="3" bestFit="1" customWidth="1"/>
    <col min="7933" max="7933" width="8.875" style="3" bestFit="1" customWidth="1"/>
    <col min="7934" max="7934" width="13.875" style="3" bestFit="1" customWidth="1"/>
    <col min="7935" max="7935" width="13.25" style="3" bestFit="1" customWidth="1"/>
    <col min="7936" max="7936" width="16" style="3" bestFit="1" customWidth="1"/>
    <col min="7937" max="7937" width="11.625" style="3" bestFit="1" customWidth="1"/>
    <col min="7938" max="7938" width="16.875" style="3" customWidth="1"/>
    <col min="7939" max="7939" width="13.25" style="3" customWidth="1"/>
    <col min="7940" max="7940" width="18.375" style="3" bestFit="1" customWidth="1"/>
    <col min="7941" max="7941" width="15" style="3" bestFit="1" customWidth="1"/>
    <col min="7942" max="7942" width="14.75" style="3" bestFit="1" customWidth="1"/>
    <col min="7943" max="7943" width="14.625" style="3" bestFit="1" customWidth="1"/>
    <col min="7944" max="7944" width="13.75" style="3" bestFit="1" customWidth="1"/>
    <col min="7945" max="7945" width="14.25" style="3" bestFit="1" customWidth="1"/>
    <col min="7946" max="7946" width="15.125" style="3" customWidth="1"/>
    <col min="7947" max="7947" width="20.5" style="3" bestFit="1" customWidth="1"/>
    <col min="7948" max="7948" width="27.875" style="3" bestFit="1" customWidth="1"/>
    <col min="7949" max="7949" width="6.875" style="3" bestFit="1" customWidth="1"/>
    <col min="7950" max="7950" width="5" style="3" bestFit="1" customWidth="1"/>
    <col min="7951" max="7951" width="8" style="3" bestFit="1" customWidth="1"/>
    <col min="7952" max="7952" width="11.875" style="3" bestFit="1" customWidth="1"/>
    <col min="7953" max="8181" width="9" style="3"/>
    <col min="8182" max="8182" width="3.875" style="3" bestFit="1" customWidth="1"/>
    <col min="8183" max="8183" width="16" style="3" bestFit="1" customWidth="1"/>
    <col min="8184" max="8184" width="16.625" style="3" bestFit="1" customWidth="1"/>
    <col min="8185" max="8185" width="13.5" style="3" bestFit="1" customWidth="1"/>
    <col min="8186" max="8187" width="10.875" style="3" bestFit="1" customWidth="1"/>
    <col min="8188" max="8188" width="6.25" style="3" bestFit="1" customWidth="1"/>
    <col min="8189" max="8189" width="8.875" style="3" bestFit="1" customWidth="1"/>
    <col min="8190" max="8190" width="13.875" style="3" bestFit="1" customWidth="1"/>
    <col min="8191" max="8191" width="13.25" style="3" bestFit="1" customWidth="1"/>
    <col min="8192" max="8192" width="16" style="3" bestFit="1" customWidth="1"/>
    <col min="8193" max="8193" width="11.625" style="3" bestFit="1" customWidth="1"/>
    <col min="8194" max="8194" width="16.875" style="3" customWidth="1"/>
    <col min="8195" max="8195" width="13.25" style="3" customWidth="1"/>
    <col min="8196" max="8196" width="18.375" style="3" bestFit="1" customWidth="1"/>
    <col min="8197" max="8197" width="15" style="3" bestFit="1" customWidth="1"/>
    <col min="8198" max="8198" width="14.75" style="3" bestFit="1" customWidth="1"/>
    <col min="8199" max="8199" width="14.625" style="3" bestFit="1" customWidth="1"/>
    <col min="8200" max="8200" width="13.75" style="3" bestFit="1" customWidth="1"/>
    <col min="8201" max="8201" width="14.25" style="3" bestFit="1" customWidth="1"/>
    <col min="8202" max="8202" width="15.125" style="3" customWidth="1"/>
    <col min="8203" max="8203" width="20.5" style="3" bestFit="1" customWidth="1"/>
    <col min="8204" max="8204" width="27.875" style="3" bestFit="1" customWidth="1"/>
    <col min="8205" max="8205" width="6.875" style="3" bestFit="1" customWidth="1"/>
    <col min="8206" max="8206" width="5" style="3" bestFit="1" customWidth="1"/>
    <col min="8207" max="8207" width="8" style="3" bestFit="1" customWidth="1"/>
    <col min="8208" max="8208" width="11.875" style="3" bestFit="1" customWidth="1"/>
    <col min="8209" max="8437" width="9" style="3"/>
    <col min="8438" max="8438" width="3.875" style="3" bestFit="1" customWidth="1"/>
    <col min="8439" max="8439" width="16" style="3" bestFit="1" customWidth="1"/>
    <col min="8440" max="8440" width="16.625" style="3" bestFit="1" customWidth="1"/>
    <col min="8441" max="8441" width="13.5" style="3" bestFit="1" customWidth="1"/>
    <col min="8442" max="8443" width="10.875" style="3" bestFit="1" customWidth="1"/>
    <col min="8444" max="8444" width="6.25" style="3" bestFit="1" customWidth="1"/>
    <col min="8445" max="8445" width="8.875" style="3" bestFit="1" customWidth="1"/>
    <col min="8446" max="8446" width="13.875" style="3" bestFit="1" customWidth="1"/>
    <col min="8447" max="8447" width="13.25" style="3" bestFit="1" customWidth="1"/>
    <col min="8448" max="8448" width="16" style="3" bestFit="1" customWidth="1"/>
    <col min="8449" max="8449" width="11.625" style="3" bestFit="1" customWidth="1"/>
    <col min="8450" max="8450" width="16.875" style="3" customWidth="1"/>
    <col min="8451" max="8451" width="13.25" style="3" customWidth="1"/>
    <col min="8452" max="8452" width="18.375" style="3" bestFit="1" customWidth="1"/>
    <col min="8453" max="8453" width="15" style="3" bestFit="1" customWidth="1"/>
    <col min="8454" max="8454" width="14.75" style="3" bestFit="1" customWidth="1"/>
    <col min="8455" max="8455" width="14.625" style="3" bestFit="1" customWidth="1"/>
    <col min="8456" max="8456" width="13.75" style="3" bestFit="1" customWidth="1"/>
    <col min="8457" max="8457" width="14.25" style="3" bestFit="1" customWidth="1"/>
    <col min="8458" max="8458" width="15.125" style="3" customWidth="1"/>
    <col min="8459" max="8459" width="20.5" style="3" bestFit="1" customWidth="1"/>
    <col min="8460" max="8460" width="27.875" style="3" bestFit="1" customWidth="1"/>
    <col min="8461" max="8461" width="6.875" style="3" bestFit="1" customWidth="1"/>
    <col min="8462" max="8462" width="5" style="3" bestFit="1" customWidth="1"/>
    <col min="8463" max="8463" width="8" style="3" bestFit="1" customWidth="1"/>
    <col min="8464" max="8464" width="11.875" style="3" bestFit="1" customWidth="1"/>
    <col min="8465" max="8693" width="9" style="3"/>
    <col min="8694" max="8694" width="3.875" style="3" bestFit="1" customWidth="1"/>
    <col min="8695" max="8695" width="16" style="3" bestFit="1" customWidth="1"/>
    <col min="8696" max="8696" width="16.625" style="3" bestFit="1" customWidth="1"/>
    <col min="8697" max="8697" width="13.5" style="3" bestFit="1" customWidth="1"/>
    <col min="8698" max="8699" width="10.875" style="3" bestFit="1" customWidth="1"/>
    <col min="8700" max="8700" width="6.25" style="3" bestFit="1" customWidth="1"/>
    <col min="8701" max="8701" width="8.875" style="3" bestFit="1" customWidth="1"/>
    <col min="8702" max="8702" width="13.875" style="3" bestFit="1" customWidth="1"/>
    <col min="8703" max="8703" width="13.25" style="3" bestFit="1" customWidth="1"/>
    <col min="8704" max="8704" width="16" style="3" bestFit="1" customWidth="1"/>
    <col min="8705" max="8705" width="11.625" style="3" bestFit="1" customWidth="1"/>
    <col min="8706" max="8706" width="16.875" style="3" customWidth="1"/>
    <col min="8707" max="8707" width="13.25" style="3" customWidth="1"/>
    <col min="8708" max="8708" width="18.375" style="3" bestFit="1" customWidth="1"/>
    <col min="8709" max="8709" width="15" style="3" bestFit="1" customWidth="1"/>
    <col min="8710" max="8710" width="14.75" style="3" bestFit="1" customWidth="1"/>
    <col min="8711" max="8711" width="14.625" style="3" bestFit="1" customWidth="1"/>
    <col min="8712" max="8712" width="13.75" style="3" bestFit="1" customWidth="1"/>
    <col min="8713" max="8713" width="14.25" style="3" bestFit="1" customWidth="1"/>
    <col min="8714" max="8714" width="15.125" style="3" customWidth="1"/>
    <col min="8715" max="8715" width="20.5" style="3" bestFit="1" customWidth="1"/>
    <col min="8716" max="8716" width="27.875" style="3" bestFit="1" customWidth="1"/>
    <col min="8717" max="8717" width="6.875" style="3" bestFit="1" customWidth="1"/>
    <col min="8718" max="8718" width="5" style="3" bestFit="1" customWidth="1"/>
    <col min="8719" max="8719" width="8" style="3" bestFit="1" customWidth="1"/>
    <col min="8720" max="8720" width="11.875" style="3" bestFit="1" customWidth="1"/>
    <col min="8721" max="8949" width="9" style="3"/>
    <col min="8950" max="8950" width="3.875" style="3" bestFit="1" customWidth="1"/>
    <col min="8951" max="8951" width="16" style="3" bestFit="1" customWidth="1"/>
    <col min="8952" max="8952" width="16.625" style="3" bestFit="1" customWidth="1"/>
    <col min="8953" max="8953" width="13.5" style="3" bestFit="1" customWidth="1"/>
    <col min="8954" max="8955" width="10.875" style="3" bestFit="1" customWidth="1"/>
    <col min="8956" max="8956" width="6.25" style="3" bestFit="1" customWidth="1"/>
    <col min="8957" max="8957" width="8.875" style="3" bestFit="1" customWidth="1"/>
    <col min="8958" max="8958" width="13.875" style="3" bestFit="1" customWidth="1"/>
    <col min="8959" max="8959" width="13.25" style="3" bestFit="1" customWidth="1"/>
    <col min="8960" max="8960" width="16" style="3" bestFit="1" customWidth="1"/>
    <col min="8961" max="8961" width="11.625" style="3" bestFit="1" customWidth="1"/>
    <col min="8962" max="8962" width="16.875" style="3" customWidth="1"/>
    <col min="8963" max="8963" width="13.25" style="3" customWidth="1"/>
    <col min="8964" max="8964" width="18.375" style="3" bestFit="1" customWidth="1"/>
    <col min="8965" max="8965" width="15" style="3" bestFit="1" customWidth="1"/>
    <col min="8966" max="8966" width="14.75" style="3" bestFit="1" customWidth="1"/>
    <col min="8967" max="8967" width="14.625" style="3" bestFit="1" customWidth="1"/>
    <col min="8968" max="8968" width="13.75" style="3" bestFit="1" customWidth="1"/>
    <col min="8969" max="8969" width="14.25" style="3" bestFit="1" customWidth="1"/>
    <col min="8970" max="8970" width="15.125" style="3" customWidth="1"/>
    <col min="8971" max="8971" width="20.5" style="3" bestFit="1" customWidth="1"/>
    <col min="8972" max="8972" width="27.875" style="3" bestFit="1" customWidth="1"/>
    <col min="8973" max="8973" width="6.875" style="3" bestFit="1" customWidth="1"/>
    <col min="8974" max="8974" width="5" style="3" bestFit="1" customWidth="1"/>
    <col min="8975" max="8975" width="8" style="3" bestFit="1" customWidth="1"/>
    <col min="8976" max="8976" width="11.875" style="3" bestFit="1" customWidth="1"/>
    <col min="8977" max="9205" width="9" style="3"/>
    <col min="9206" max="9206" width="3.875" style="3" bestFit="1" customWidth="1"/>
    <col min="9207" max="9207" width="16" style="3" bestFit="1" customWidth="1"/>
    <col min="9208" max="9208" width="16.625" style="3" bestFit="1" customWidth="1"/>
    <col min="9209" max="9209" width="13.5" style="3" bestFit="1" customWidth="1"/>
    <col min="9210" max="9211" width="10.875" style="3" bestFit="1" customWidth="1"/>
    <col min="9212" max="9212" width="6.25" style="3" bestFit="1" customWidth="1"/>
    <col min="9213" max="9213" width="8.875" style="3" bestFit="1" customWidth="1"/>
    <col min="9214" max="9214" width="13.875" style="3" bestFit="1" customWidth="1"/>
    <col min="9215" max="9215" width="13.25" style="3" bestFit="1" customWidth="1"/>
    <col min="9216" max="9216" width="16" style="3" bestFit="1" customWidth="1"/>
    <col min="9217" max="9217" width="11.625" style="3" bestFit="1" customWidth="1"/>
    <col min="9218" max="9218" width="16.875" style="3" customWidth="1"/>
    <col min="9219" max="9219" width="13.25" style="3" customWidth="1"/>
    <col min="9220" max="9220" width="18.375" style="3" bestFit="1" customWidth="1"/>
    <col min="9221" max="9221" width="15" style="3" bestFit="1" customWidth="1"/>
    <col min="9222" max="9222" width="14.75" style="3" bestFit="1" customWidth="1"/>
    <col min="9223" max="9223" width="14.625" style="3" bestFit="1" customWidth="1"/>
    <col min="9224" max="9224" width="13.75" style="3" bestFit="1" customWidth="1"/>
    <col min="9225" max="9225" width="14.25" style="3" bestFit="1" customWidth="1"/>
    <col min="9226" max="9226" width="15.125" style="3" customWidth="1"/>
    <col min="9227" max="9227" width="20.5" style="3" bestFit="1" customWidth="1"/>
    <col min="9228" max="9228" width="27.875" style="3" bestFit="1" customWidth="1"/>
    <col min="9229" max="9229" width="6.875" style="3" bestFit="1" customWidth="1"/>
    <col min="9230" max="9230" width="5" style="3" bestFit="1" customWidth="1"/>
    <col min="9231" max="9231" width="8" style="3" bestFit="1" customWidth="1"/>
    <col min="9232" max="9232" width="11.875" style="3" bestFit="1" customWidth="1"/>
    <col min="9233" max="9461" width="9" style="3"/>
    <col min="9462" max="9462" width="3.875" style="3" bestFit="1" customWidth="1"/>
    <col min="9463" max="9463" width="16" style="3" bestFit="1" customWidth="1"/>
    <col min="9464" max="9464" width="16.625" style="3" bestFit="1" customWidth="1"/>
    <col min="9465" max="9465" width="13.5" style="3" bestFit="1" customWidth="1"/>
    <col min="9466" max="9467" width="10.875" style="3" bestFit="1" customWidth="1"/>
    <col min="9468" max="9468" width="6.25" style="3" bestFit="1" customWidth="1"/>
    <col min="9469" max="9469" width="8.875" style="3" bestFit="1" customWidth="1"/>
    <col min="9470" max="9470" width="13.875" style="3" bestFit="1" customWidth="1"/>
    <col min="9471" max="9471" width="13.25" style="3" bestFit="1" customWidth="1"/>
    <col min="9472" max="9472" width="16" style="3" bestFit="1" customWidth="1"/>
    <col min="9473" max="9473" width="11.625" style="3" bestFit="1" customWidth="1"/>
    <col min="9474" max="9474" width="16.875" style="3" customWidth="1"/>
    <col min="9475" max="9475" width="13.25" style="3" customWidth="1"/>
    <col min="9476" max="9476" width="18.375" style="3" bestFit="1" customWidth="1"/>
    <col min="9477" max="9477" width="15" style="3" bestFit="1" customWidth="1"/>
    <col min="9478" max="9478" width="14.75" style="3" bestFit="1" customWidth="1"/>
    <col min="9479" max="9479" width="14.625" style="3" bestFit="1" customWidth="1"/>
    <col min="9480" max="9480" width="13.75" style="3" bestFit="1" customWidth="1"/>
    <col min="9481" max="9481" width="14.25" style="3" bestFit="1" customWidth="1"/>
    <col min="9482" max="9482" width="15.125" style="3" customWidth="1"/>
    <col min="9483" max="9483" width="20.5" style="3" bestFit="1" customWidth="1"/>
    <col min="9484" max="9484" width="27.875" style="3" bestFit="1" customWidth="1"/>
    <col min="9485" max="9485" width="6.875" style="3" bestFit="1" customWidth="1"/>
    <col min="9486" max="9486" width="5" style="3" bestFit="1" customWidth="1"/>
    <col min="9487" max="9487" width="8" style="3" bestFit="1" customWidth="1"/>
    <col min="9488" max="9488" width="11.875" style="3" bestFit="1" customWidth="1"/>
    <col min="9489" max="9717" width="9" style="3"/>
    <col min="9718" max="9718" width="3.875" style="3" bestFit="1" customWidth="1"/>
    <col min="9719" max="9719" width="16" style="3" bestFit="1" customWidth="1"/>
    <col min="9720" max="9720" width="16.625" style="3" bestFit="1" customWidth="1"/>
    <col min="9721" max="9721" width="13.5" style="3" bestFit="1" customWidth="1"/>
    <col min="9722" max="9723" width="10.875" style="3" bestFit="1" customWidth="1"/>
    <col min="9724" max="9724" width="6.25" style="3" bestFit="1" customWidth="1"/>
    <col min="9725" max="9725" width="8.875" style="3" bestFit="1" customWidth="1"/>
    <col min="9726" max="9726" width="13.875" style="3" bestFit="1" customWidth="1"/>
    <col min="9727" max="9727" width="13.25" style="3" bestFit="1" customWidth="1"/>
    <col min="9728" max="9728" width="16" style="3" bestFit="1" customWidth="1"/>
    <col min="9729" max="9729" width="11.625" style="3" bestFit="1" customWidth="1"/>
    <col min="9730" max="9730" width="16.875" style="3" customWidth="1"/>
    <col min="9731" max="9731" width="13.25" style="3" customWidth="1"/>
    <col min="9732" max="9732" width="18.375" style="3" bestFit="1" customWidth="1"/>
    <col min="9733" max="9733" width="15" style="3" bestFit="1" customWidth="1"/>
    <col min="9734" max="9734" width="14.75" style="3" bestFit="1" customWidth="1"/>
    <col min="9735" max="9735" width="14.625" style="3" bestFit="1" customWidth="1"/>
    <col min="9736" max="9736" width="13.75" style="3" bestFit="1" customWidth="1"/>
    <col min="9737" max="9737" width="14.25" style="3" bestFit="1" customWidth="1"/>
    <col min="9738" max="9738" width="15.125" style="3" customWidth="1"/>
    <col min="9739" max="9739" width="20.5" style="3" bestFit="1" customWidth="1"/>
    <col min="9740" max="9740" width="27.875" style="3" bestFit="1" customWidth="1"/>
    <col min="9741" max="9741" width="6.875" style="3" bestFit="1" customWidth="1"/>
    <col min="9742" max="9742" width="5" style="3" bestFit="1" customWidth="1"/>
    <col min="9743" max="9743" width="8" style="3" bestFit="1" customWidth="1"/>
    <col min="9744" max="9744" width="11.875" style="3" bestFit="1" customWidth="1"/>
    <col min="9745" max="9973" width="9" style="3"/>
    <col min="9974" max="9974" width="3.875" style="3" bestFit="1" customWidth="1"/>
    <col min="9975" max="9975" width="16" style="3" bestFit="1" customWidth="1"/>
    <col min="9976" max="9976" width="16.625" style="3" bestFit="1" customWidth="1"/>
    <col min="9977" max="9977" width="13.5" style="3" bestFit="1" customWidth="1"/>
    <col min="9978" max="9979" width="10.875" style="3" bestFit="1" customWidth="1"/>
    <col min="9980" max="9980" width="6.25" style="3" bestFit="1" customWidth="1"/>
    <col min="9981" max="9981" width="8.875" style="3" bestFit="1" customWidth="1"/>
    <col min="9982" max="9982" width="13.875" style="3" bestFit="1" customWidth="1"/>
    <col min="9983" max="9983" width="13.25" style="3" bestFit="1" customWidth="1"/>
    <col min="9984" max="9984" width="16" style="3" bestFit="1" customWidth="1"/>
    <col min="9985" max="9985" width="11.625" style="3" bestFit="1" customWidth="1"/>
    <col min="9986" max="9986" width="16.875" style="3" customWidth="1"/>
    <col min="9987" max="9987" width="13.25" style="3" customWidth="1"/>
    <col min="9988" max="9988" width="18.375" style="3" bestFit="1" customWidth="1"/>
    <col min="9989" max="9989" width="15" style="3" bestFit="1" customWidth="1"/>
    <col min="9990" max="9990" width="14.75" style="3" bestFit="1" customWidth="1"/>
    <col min="9991" max="9991" width="14.625" style="3" bestFit="1" customWidth="1"/>
    <col min="9992" max="9992" width="13.75" style="3" bestFit="1" customWidth="1"/>
    <col min="9993" max="9993" width="14.25" style="3" bestFit="1" customWidth="1"/>
    <col min="9994" max="9994" width="15.125" style="3" customWidth="1"/>
    <col min="9995" max="9995" width="20.5" style="3" bestFit="1" customWidth="1"/>
    <col min="9996" max="9996" width="27.875" style="3" bestFit="1" customWidth="1"/>
    <col min="9997" max="9997" width="6.875" style="3" bestFit="1" customWidth="1"/>
    <col min="9998" max="9998" width="5" style="3" bestFit="1" customWidth="1"/>
    <col min="9999" max="9999" width="8" style="3" bestFit="1" customWidth="1"/>
    <col min="10000" max="10000" width="11.875" style="3" bestFit="1" customWidth="1"/>
    <col min="10001" max="10229" width="9" style="3"/>
    <col min="10230" max="10230" width="3.875" style="3" bestFit="1" customWidth="1"/>
    <col min="10231" max="10231" width="16" style="3" bestFit="1" customWidth="1"/>
    <col min="10232" max="10232" width="16.625" style="3" bestFit="1" customWidth="1"/>
    <col min="10233" max="10233" width="13.5" style="3" bestFit="1" customWidth="1"/>
    <col min="10234" max="10235" width="10.875" style="3" bestFit="1" customWidth="1"/>
    <col min="10236" max="10236" width="6.25" style="3" bestFit="1" customWidth="1"/>
    <col min="10237" max="10237" width="8.875" style="3" bestFit="1" customWidth="1"/>
    <col min="10238" max="10238" width="13.875" style="3" bestFit="1" customWidth="1"/>
    <col min="10239" max="10239" width="13.25" style="3" bestFit="1" customWidth="1"/>
    <col min="10240" max="10240" width="16" style="3" bestFit="1" customWidth="1"/>
    <col min="10241" max="10241" width="11.625" style="3" bestFit="1" customWidth="1"/>
    <col min="10242" max="10242" width="16.875" style="3" customWidth="1"/>
    <col min="10243" max="10243" width="13.25" style="3" customWidth="1"/>
    <col min="10244" max="10244" width="18.375" style="3" bestFit="1" customWidth="1"/>
    <col min="10245" max="10245" width="15" style="3" bestFit="1" customWidth="1"/>
    <col min="10246" max="10246" width="14.75" style="3" bestFit="1" customWidth="1"/>
    <col min="10247" max="10247" width="14.625" style="3" bestFit="1" customWidth="1"/>
    <col min="10248" max="10248" width="13.75" style="3" bestFit="1" customWidth="1"/>
    <col min="10249" max="10249" width="14.25" style="3" bestFit="1" customWidth="1"/>
    <col min="10250" max="10250" width="15.125" style="3" customWidth="1"/>
    <col min="10251" max="10251" width="20.5" style="3" bestFit="1" customWidth="1"/>
    <col min="10252" max="10252" width="27.875" style="3" bestFit="1" customWidth="1"/>
    <col min="10253" max="10253" width="6.875" style="3" bestFit="1" customWidth="1"/>
    <col min="10254" max="10254" width="5" style="3" bestFit="1" customWidth="1"/>
    <col min="10255" max="10255" width="8" style="3" bestFit="1" customWidth="1"/>
    <col min="10256" max="10256" width="11.875" style="3" bestFit="1" customWidth="1"/>
    <col min="10257" max="10485" width="9" style="3"/>
    <col min="10486" max="10486" width="3.875" style="3" bestFit="1" customWidth="1"/>
    <col min="10487" max="10487" width="16" style="3" bestFit="1" customWidth="1"/>
    <col min="10488" max="10488" width="16.625" style="3" bestFit="1" customWidth="1"/>
    <col min="10489" max="10489" width="13.5" style="3" bestFit="1" customWidth="1"/>
    <col min="10490" max="10491" width="10.875" style="3" bestFit="1" customWidth="1"/>
    <col min="10492" max="10492" width="6.25" style="3" bestFit="1" customWidth="1"/>
    <col min="10493" max="10493" width="8.875" style="3" bestFit="1" customWidth="1"/>
    <col min="10494" max="10494" width="13.875" style="3" bestFit="1" customWidth="1"/>
    <col min="10495" max="10495" width="13.25" style="3" bestFit="1" customWidth="1"/>
    <col min="10496" max="10496" width="16" style="3" bestFit="1" customWidth="1"/>
    <col min="10497" max="10497" width="11.625" style="3" bestFit="1" customWidth="1"/>
    <col min="10498" max="10498" width="16.875" style="3" customWidth="1"/>
    <col min="10499" max="10499" width="13.25" style="3" customWidth="1"/>
    <col min="10500" max="10500" width="18.375" style="3" bestFit="1" customWidth="1"/>
    <col min="10501" max="10501" width="15" style="3" bestFit="1" customWidth="1"/>
    <col min="10502" max="10502" width="14.75" style="3" bestFit="1" customWidth="1"/>
    <col min="10503" max="10503" width="14.625" style="3" bestFit="1" customWidth="1"/>
    <col min="10504" max="10504" width="13.75" style="3" bestFit="1" customWidth="1"/>
    <col min="10505" max="10505" width="14.25" style="3" bestFit="1" customWidth="1"/>
    <col min="10506" max="10506" width="15.125" style="3" customWidth="1"/>
    <col min="10507" max="10507" width="20.5" style="3" bestFit="1" customWidth="1"/>
    <col min="10508" max="10508" width="27.875" style="3" bestFit="1" customWidth="1"/>
    <col min="10509" max="10509" width="6.875" style="3" bestFit="1" customWidth="1"/>
    <col min="10510" max="10510" width="5" style="3" bestFit="1" customWidth="1"/>
    <col min="10511" max="10511" width="8" style="3" bestFit="1" customWidth="1"/>
    <col min="10512" max="10512" width="11.875" style="3" bestFit="1" customWidth="1"/>
    <col min="10513" max="10741" width="9" style="3"/>
    <col min="10742" max="10742" width="3.875" style="3" bestFit="1" customWidth="1"/>
    <col min="10743" max="10743" width="16" style="3" bestFit="1" customWidth="1"/>
    <col min="10744" max="10744" width="16.625" style="3" bestFit="1" customWidth="1"/>
    <col min="10745" max="10745" width="13.5" style="3" bestFit="1" customWidth="1"/>
    <col min="10746" max="10747" width="10.875" style="3" bestFit="1" customWidth="1"/>
    <col min="10748" max="10748" width="6.25" style="3" bestFit="1" customWidth="1"/>
    <col min="10749" max="10749" width="8.875" style="3" bestFit="1" customWidth="1"/>
    <col min="10750" max="10750" width="13.875" style="3" bestFit="1" customWidth="1"/>
    <col min="10751" max="10751" width="13.25" style="3" bestFit="1" customWidth="1"/>
    <col min="10752" max="10752" width="16" style="3" bestFit="1" customWidth="1"/>
    <col min="10753" max="10753" width="11.625" style="3" bestFit="1" customWidth="1"/>
    <col min="10754" max="10754" width="16.875" style="3" customWidth="1"/>
    <col min="10755" max="10755" width="13.25" style="3" customWidth="1"/>
    <col min="10756" max="10756" width="18.375" style="3" bestFit="1" customWidth="1"/>
    <col min="10757" max="10757" width="15" style="3" bestFit="1" customWidth="1"/>
    <col min="10758" max="10758" width="14.75" style="3" bestFit="1" customWidth="1"/>
    <col min="10759" max="10759" width="14.625" style="3" bestFit="1" customWidth="1"/>
    <col min="10760" max="10760" width="13.75" style="3" bestFit="1" customWidth="1"/>
    <col min="10761" max="10761" width="14.25" style="3" bestFit="1" customWidth="1"/>
    <col min="10762" max="10762" width="15.125" style="3" customWidth="1"/>
    <col min="10763" max="10763" width="20.5" style="3" bestFit="1" customWidth="1"/>
    <col min="10764" max="10764" width="27.875" style="3" bestFit="1" customWidth="1"/>
    <col min="10765" max="10765" width="6.875" style="3" bestFit="1" customWidth="1"/>
    <col min="10766" max="10766" width="5" style="3" bestFit="1" customWidth="1"/>
    <col min="10767" max="10767" width="8" style="3" bestFit="1" customWidth="1"/>
    <col min="10768" max="10768" width="11.875" style="3" bestFit="1" customWidth="1"/>
    <col min="10769" max="10997" width="9" style="3"/>
    <col min="10998" max="10998" width="3.875" style="3" bestFit="1" customWidth="1"/>
    <col min="10999" max="10999" width="16" style="3" bestFit="1" customWidth="1"/>
    <col min="11000" max="11000" width="16.625" style="3" bestFit="1" customWidth="1"/>
    <col min="11001" max="11001" width="13.5" style="3" bestFit="1" customWidth="1"/>
    <col min="11002" max="11003" width="10.875" style="3" bestFit="1" customWidth="1"/>
    <col min="11004" max="11004" width="6.25" style="3" bestFit="1" customWidth="1"/>
    <col min="11005" max="11005" width="8.875" style="3" bestFit="1" customWidth="1"/>
    <col min="11006" max="11006" width="13.875" style="3" bestFit="1" customWidth="1"/>
    <col min="11007" max="11007" width="13.25" style="3" bestFit="1" customWidth="1"/>
    <col min="11008" max="11008" width="16" style="3" bestFit="1" customWidth="1"/>
    <col min="11009" max="11009" width="11.625" style="3" bestFit="1" customWidth="1"/>
    <col min="11010" max="11010" width="16.875" style="3" customWidth="1"/>
    <col min="11011" max="11011" width="13.25" style="3" customWidth="1"/>
    <col min="11012" max="11012" width="18.375" style="3" bestFit="1" customWidth="1"/>
    <col min="11013" max="11013" width="15" style="3" bestFit="1" customWidth="1"/>
    <col min="11014" max="11014" width="14.75" style="3" bestFit="1" customWidth="1"/>
    <col min="11015" max="11015" width="14.625" style="3" bestFit="1" customWidth="1"/>
    <col min="11016" max="11016" width="13.75" style="3" bestFit="1" customWidth="1"/>
    <col min="11017" max="11017" width="14.25" style="3" bestFit="1" customWidth="1"/>
    <col min="11018" max="11018" width="15.125" style="3" customWidth="1"/>
    <col min="11019" max="11019" width="20.5" style="3" bestFit="1" customWidth="1"/>
    <col min="11020" max="11020" width="27.875" style="3" bestFit="1" customWidth="1"/>
    <col min="11021" max="11021" width="6.875" style="3" bestFit="1" customWidth="1"/>
    <col min="11022" max="11022" width="5" style="3" bestFit="1" customWidth="1"/>
    <col min="11023" max="11023" width="8" style="3" bestFit="1" customWidth="1"/>
    <col min="11024" max="11024" width="11.875" style="3" bestFit="1" customWidth="1"/>
    <col min="11025" max="11253" width="9" style="3"/>
    <col min="11254" max="11254" width="3.875" style="3" bestFit="1" customWidth="1"/>
    <col min="11255" max="11255" width="16" style="3" bestFit="1" customWidth="1"/>
    <col min="11256" max="11256" width="16.625" style="3" bestFit="1" customWidth="1"/>
    <col min="11257" max="11257" width="13.5" style="3" bestFit="1" customWidth="1"/>
    <col min="11258" max="11259" width="10.875" style="3" bestFit="1" customWidth="1"/>
    <col min="11260" max="11260" width="6.25" style="3" bestFit="1" customWidth="1"/>
    <col min="11261" max="11261" width="8.875" style="3" bestFit="1" customWidth="1"/>
    <col min="11262" max="11262" width="13.875" style="3" bestFit="1" customWidth="1"/>
    <col min="11263" max="11263" width="13.25" style="3" bestFit="1" customWidth="1"/>
    <col min="11264" max="11264" width="16" style="3" bestFit="1" customWidth="1"/>
    <col min="11265" max="11265" width="11.625" style="3" bestFit="1" customWidth="1"/>
    <col min="11266" max="11266" width="16.875" style="3" customWidth="1"/>
    <col min="11267" max="11267" width="13.25" style="3" customWidth="1"/>
    <col min="11268" max="11268" width="18.375" style="3" bestFit="1" customWidth="1"/>
    <col min="11269" max="11269" width="15" style="3" bestFit="1" customWidth="1"/>
    <col min="11270" max="11270" width="14.75" style="3" bestFit="1" customWidth="1"/>
    <col min="11271" max="11271" width="14.625" style="3" bestFit="1" customWidth="1"/>
    <col min="11272" max="11272" width="13.75" style="3" bestFit="1" customWidth="1"/>
    <col min="11273" max="11273" width="14.25" style="3" bestFit="1" customWidth="1"/>
    <col min="11274" max="11274" width="15.125" style="3" customWidth="1"/>
    <col min="11275" max="11275" width="20.5" style="3" bestFit="1" customWidth="1"/>
    <col min="11276" max="11276" width="27.875" style="3" bestFit="1" customWidth="1"/>
    <col min="11277" max="11277" width="6.875" style="3" bestFit="1" customWidth="1"/>
    <col min="11278" max="11278" width="5" style="3" bestFit="1" customWidth="1"/>
    <col min="11279" max="11279" width="8" style="3" bestFit="1" customWidth="1"/>
    <col min="11280" max="11280" width="11.875" style="3" bestFit="1" customWidth="1"/>
    <col min="11281" max="11509" width="9" style="3"/>
    <col min="11510" max="11510" width="3.875" style="3" bestFit="1" customWidth="1"/>
    <col min="11511" max="11511" width="16" style="3" bestFit="1" customWidth="1"/>
    <col min="11512" max="11512" width="16.625" style="3" bestFit="1" customWidth="1"/>
    <col min="11513" max="11513" width="13.5" style="3" bestFit="1" customWidth="1"/>
    <col min="11514" max="11515" width="10.875" style="3" bestFit="1" customWidth="1"/>
    <col min="11516" max="11516" width="6.25" style="3" bestFit="1" customWidth="1"/>
    <col min="11517" max="11517" width="8.875" style="3" bestFit="1" customWidth="1"/>
    <col min="11518" max="11518" width="13.875" style="3" bestFit="1" customWidth="1"/>
    <col min="11519" max="11519" width="13.25" style="3" bestFit="1" customWidth="1"/>
    <col min="11520" max="11520" width="16" style="3" bestFit="1" customWidth="1"/>
    <col min="11521" max="11521" width="11.625" style="3" bestFit="1" customWidth="1"/>
    <col min="11522" max="11522" width="16.875" style="3" customWidth="1"/>
    <col min="11523" max="11523" width="13.25" style="3" customWidth="1"/>
    <col min="11524" max="11524" width="18.375" style="3" bestFit="1" customWidth="1"/>
    <col min="11525" max="11525" width="15" style="3" bestFit="1" customWidth="1"/>
    <col min="11526" max="11526" width="14.75" style="3" bestFit="1" customWidth="1"/>
    <col min="11527" max="11527" width="14.625" style="3" bestFit="1" customWidth="1"/>
    <col min="11528" max="11528" width="13.75" style="3" bestFit="1" customWidth="1"/>
    <col min="11529" max="11529" width="14.25" style="3" bestFit="1" customWidth="1"/>
    <col min="11530" max="11530" width="15.125" style="3" customWidth="1"/>
    <col min="11531" max="11531" width="20.5" style="3" bestFit="1" customWidth="1"/>
    <col min="11532" max="11532" width="27.875" style="3" bestFit="1" customWidth="1"/>
    <col min="11533" max="11533" width="6.875" style="3" bestFit="1" customWidth="1"/>
    <col min="11534" max="11534" width="5" style="3" bestFit="1" customWidth="1"/>
    <col min="11535" max="11535" width="8" style="3" bestFit="1" customWidth="1"/>
    <col min="11536" max="11536" width="11.875" style="3" bestFit="1" customWidth="1"/>
    <col min="11537" max="11765" width="9" style="3"/>
    <col min="11766" max="11766" width="3.875" style="3" bestFit="1" customWidth="1"/>
    <col min="11767" max="11767" width="16" style="3" bestFit="1" customWidth="1"/>
    <col min="11768" max="11768" width="16.625" style="3" bestFit="1" customWidth="1"/>
    <col min="11769" max="11769" width="13.5" style="3" bestFit="1" customWidth="1"/>
    <col min="11770" max="11771" width="10.875" style="3" bestFit="1" customWidth="1"/>
    <col min="11772" max="11772" width="6.25" style="3" bestFit="1" customWidth="1"/>
    <col min="11773" max="11773" width="8.875" style="3" bestFit="1" customWidth="1"/>
    <col min="11774" max="11774" width="13.875" style="3" bestFit="1" customWidth="1"/>
    <col min="11775" max="11775" width="13.25" style="3" bestFit="1" customWidth="1"/>
    <col min="11776" max="11776" width="16" style="3" bestFit="1" customWidth="1"/>
    <col min="11777" max="11777" width="11.625" style="3" bestFit="1" customWidth="1"/>
    <col min="11778" max="11778" width="16.875" style="3" customWidth="1"/>
    <col min="11779" max="11779" width="13.25" style="3" customWidth="1"/>
    <col min="11780" max="11780" width="18.375" style="3" bestFit="1" customWidth="1"/>
    <col min="11781" max="11781" width="15" style="3" bestFit="1" customWidth="1"/>
    <col min="11782" max="11782" width="14.75" style="3" bestFit="1" customWidth="1"/>
    <col min="11783" max="11783" width="14.625" style="3" bestFit="1" customWidth="1"/>
    <col min="11784" max="11784" width="13.75" style="3" bestFit="1" customWidth="1"/>
    <col min="11785" max="11785" width="14.25" style="3" bestFit="1" customWidth="1"/>
    <col min="11786" max="11786" width="15.125" style="3" customWidth="1"/>
    <col min="11787" max="11787" width="20.5" style="3" bestFit="1" customWidth="1"/>
    <col min="11788" max="11788" width="27.875" style="3" bestFit="1" customWidth="1"/>
    <col min="11789" max="11789" width="6.875" style="3" bestFit="1" customWidth="1"/>
    <col min="11790" max="11790" width="5" style="3" bestFit="1" customWidth="1"/>
    <col min="11791" max="11791" width="8" style="3" bestFit="1" customWidth="1"/>
    <col min="11792" max="11792" width="11.875" style="3" bestFit="1" customWidth="1"/>
    <col min="11793" max="12021" width="9" style="3"/>
    <col min="12022" max="12022" width="3.875" style="3" bestFit="1" customWidth="1"/>
    <col min="12023" max="12023" width="16" style="3" bestFit="1" customWidth="1"/>
    <col min="12024" max="12024" width="16.625" style="3" bestFit="1" customWidth="1"/>
    <col min="12025" max="12025" width="13.5" style="3" bestFit="1" customWidth="1"/>
    <col min="12026" max="12027" width="10.875" style="3" bestFit="1" customWidth="1"/>
    <col min="12028" max="12028" width="6.25" style="3" bestFit="1" customWidth="1"/>
    <col min="12029" max="12029" width="8.875" style="3" bestFit="1" customWidth="1"/>
    <col min="12030" max="12030" width="13.875" style="3" bestFit="1" customWidth="1"/>
    <col min="12031" max="12031" width="13.25" style="3" bestFit="1" customWidth="1"/>
    <col min="12032" max="12032" width="16" style="3" bestFit="1" customWidth="1"/>
    <col min="12033" max="12033" width="11.625" style="3" bestFit="1" customWidth="1"/>
    <col min="12034" max="12034" width="16.875" style="3" customWidth="1"/>
    <col min="12035" max="12035" width="13.25" style="3" customWidth="1"/>
    <col min="12036" max="12036" width="18.375" style="3" bestFit="1" customWidth="1"/>
    <col min="12037" max="12037" width="15" style="3" bestFit="1" customWidth="1"/>
    <col min="12038" max="12038" width="14.75" style="3" bestFit="1" customWidth="1"/>
    <col min="12039" max="12039" width="14.625" style="3" bestFit="1" customWidth="1"/>
    <col min="12040" max="12040" width="13.75" style="3" bestFit="1" customWidth="1"/>
    <col min="12041" max="12041" width="14.25" style="3" bestFit="1" customWidth="1"/>
    <col min="12042" max="12042" width="15.125" style="3" customWidth="1"/>
    <col min="12043" max="12043" width="20.5" style="3" bestFit="1" customWidth="1"/>
    <col min="12044" max="12044" width="27.875" style="3" bestFit="1" customWidth="1"/>
    <col min="12045" max="12045" width="6.875" style="3" bestFit="1" customWidth="1"/>
    <col min="12046" max="12046" width="5" style="3" bestFit="1" customWidth="1"/>
    <col min="12047" max="12047" width="8" style="3" bestFit="1" customWidth="1"/>
    <col min="12048" max="12048" width="11.875" style="3" bestFit="1" customWidth="1"/>
    <col min="12049" max="12277" width="9" style="3"/>
    <col min="12278" max="12278" width="3.875" style="3" bestFit="1" customWidth="1"/>
    <col min="12279" max="12279" width="16" style="3" bestFit="1" customWidth="1"/>
    <col min="12280" max="12280" width="16.625" style="3" bestFit="1" customWidth="1"/>
    <col min="12281" max="12281" width="13.5" style="3" bestFit="1" customWidth="1"/>
    <col min="12282" max="12283" width="10.875" style="3" bestFit="1" customWidth="1"/>
    <col min="12284" max="12284" width="6.25" style="3" bestFit="1" customWidth="1"/>
    <col min="12285" max="12285" width="8.875" style="3" bestFit="1" customWidth="1"/>
    <col min="12286" max="12286" width="13.875" style="3" bestFit="1" customWidth="1"/>
    <col min="12287" max="12287" width="13.25" style="3" bestFit="1" customWidth="1"/>
    <col min="12288" max="12288" width="16" style="3" bestFit="1" customWidth="1"/>
    <col min="12289" max="12289" width="11.625" style="3" bestFit="1" customWidth="1"/>
    <col min="12290" max="12290" width="16.875" style="3" customWidth="1"/>
    <col min="12291" max="12291" width="13.25" style="3" customWidth="1"/>
    <col min="12292" max="12292" width="18.375" style="3" bestFit="1" customWidth="1"/>
    <col min="12293" max="12293" width="15" style="3" bestFit="1" customWidth="1"/>
    <col min="12294" max="12294" width="14.75" style="3" bestFit="1" customWidth="1"/>
    <col min="12295" max="12295" width="14.625" style="3" bestFit="1" customWidth="1"/>
    <col min="12296" max="12296" width="13.75" style="3" bestFit="1" customWidth="1"/>
    <col min="12297" max="12297" width="14.25" style="3" bestFit="1" customWidth="1"/>
    <col min="12298" max="12298" width="15.125" style="3" customWidth="1"/>
    <col min="12299" max="12299" width="20.5" style="3" bestFit="1" customWidth="1"/>
    <col min="12300" max="12300" width="27.875" style="3" bestFit="1" customWidth="1"/>
    <col min="12301" max="12301" width="6.875" style="3" bestFit="1" customWidth="1"/>
    <col min="12302" max="12302" width="5" style="3" bestFit="1" customWidth="1"/>
    <col min="12303" max="12303" width="8" style="3" bestFit="1" customWidth="1"/>
    <col min="12304" max="12304" width="11.875" style="3" bestFit="1" customWidth="1"/>
    <col min="12305" max="12533" width="9" style="3"/>
    <col min="12534" max="12534" width="3.875" style="3" bestFit="1" customWidth="1"/>
    <col min="12535" max="12535" width="16" style="3" bestFit="1" customWidth="1"/>
    <col min="12536" max="12536" width="16.625" style="3" bestFit="1" customWidth="1"/>
    <col min="12537" max="12537" width="13.5" style="3" bestFit="1" customWidth="1"/>
    <col min="12538" max="12539" width="10.875" style="3" bestFit="1" customWidth="1"/>
    <col min="12540" max="12540" width="6.25" style="3" bestFit="1" customWidth="1"/>
    <col min="12541" max="12541" width="8.875" style="3" bestFit="1" customWidth="1"/>
    <col min="12542" max="12542" width="13.875" style="3" bestFit="1" customWidth="1"/>
    <col min="12543" max="12543" width="13.25" style="3" bestFit="1" customWidth="1"/>
    <col min="12544" max="12544" width="16" style="3" bestFit="1" customWidth="1"/>
    <col min="12545" max="12545" width="11.625" style="3" bestFit="1" customWidth="1"/>
    <col min="12546" max="12546" width="16.875" style="3" customWidth="1"/>
    <col min="12547" max="12547" width="13.25" style="3" customWidth="1"/>
    <col min="12548" max="12548" width="18.375" style="3" bestFit="1" customWidth="1"/>
    <col min="12549" max="12549" width="15" style="3" bestFit="1" customWidth="1"/>
    <col min="12550" max="12550" width="14.75" style="3" bestFit="1" customWidth="1"/>
    <col min="12551" max="12551" width="14.625" style="3" bestFit="1" customWidth="1"/>
    <col min="12552" max="12552" width="13.75" style="3" bestFit="1" customWidth="1"/>
    <col min="12553" max="12553" width="14.25" style="3" bestFit="1" customWidth="1"/>
    <col min="12554" max="12554" width="15.125" style="3" customWidth="1"/>
    <col min="12555" max="12555" width="20.5" style="3" bestFit="1" customWidth="1"/>
    <col min="12556" max="12556" width="27.875" style="3" bestFit="1" customWidth="1"/>
    <col min="12557" max="12557" width="6.875" style="3" bestFit="1" customWidth="1"/>
    <col min="12558" max="12558" width="5" style="3" bestFit="1" customWidth="1"/>
    <col min="12559" max="12559" width="8" style="3" bestFit="1" customWidth="1"/>
    <col min="12560" max="12560" width="11.875" style="3" bestFit="1" customWidth="1"/>
    <col min="12561" max="12789" width="9" style="3"/>
    <col min="12790" max="12790" width="3.875" style="3" bestFit="1" customWidth="1"/>
    <col min="12791" max="12791" width="16" style="3" bestFit="1" customWidth="1"/>
    <col min="12792" max="12792" width="16.625" style="3" bestFit="1" customWidth="1"/>
    <col min="12793" max="12793" width="13.5" style="3" bestFit="1" customWidth="1"/>
    <col min="12794" max="12795" width="10.875" style="3" bestFit="1" customWidth="1"/>
    <col min="12796" max="12796" width="6.25" style="3" bestFit="1" customWidth="1"/>
    <col min="12797" max="12797" width="8.875" style="3" bestFit="1" customWidth="1"/>
    <col min="12798" max="12798" width="13.875" style="3" bestFit="1" customWidth="1"/>
    <col min="12799" max="12799" width="13.25" style="3" bestFit="1" customWidth="1"/>
    <col min="12800" max="12800" width="16" style="3" bestFit="1" customWidth="1"/>
    <col min="12801" max="12801" width="11.625" style="3" bestFit="1" customWidth="1"/>
    <col min="12802" max="12802" width="16.875" style="3" customWidth="1"/>
    <col min="12803" max="12803" width="13.25" style="3" customWidth="1"/>
    <col min="12804" max="12804" width="18.375" style="3" bestFit="1" customWidth="1"/>
    <col min="12805" max="12805" width="15" style="3" bestFit="1" customWidth="1"/>
    <col min="12806" max="12806" width="14.75" style="3" bestFit="1" customWidth="1"/>
    <col min="12807" max="12807" width="14.625" style="3" bestFit="1" customWidth="1"/>
    <col min="12808" max="12808" width="13.75" style="3" bestFit="1" customWidth="1"/>
    <col min="12809" max="12809" width="14.25" style="3" bestFit="1" customWidth="1"/>
    <col min="12810" max="12810" width="15.125" style="3" customWidth="1"/>
    <col min="12811" max="12811" width="20.5" style="3" bestFit="1" customWidth="1"/>
    <col min="12812" max="12812" width="27.875" style="3" bestFit="1" customWidth="1"/>
    <col min="12813" max="12813" width="6.875" style="3" bestFit="1" customWidth="1"/>
    <col min="12814" max="12814" width="5" style="3" bestFit="1" customWidth="1"/>
    <col min="12815" max="12815" width="8" style="3" bestFit="1" customWidth="1"/>
    <col min="12816" max="12816" width="11.875" style="3" bestFit="1" customWidth="1"/>
    <col min="12817" max="13045" width="9" style="3"/>
    <col min="13046" max="13046" width="3.875" style="3" bestFit="1" customWidth="1"/>
    <col min="13047" max="13047" width="16" style="3" bestFit="1" customWidth="1"/>
    <col min="13048" max="13048" width="16.625" style="3" bestFit="1" customWidth="1"/>
    <col min="13049" max="13049" width="13.5" style="3" bestFit="1" customWidth="1"/>
    <col min="13050" max="13051" width="10.875" style="3" bestFit="1" customWidth="1"/>
    <col min="13052" max="13052" width="6.25" style="3" bestFit="1" customWidth="1"/>
    <col min="13053" max="13053" width="8.875" style="3" bestFit="1" customWidth="1"/>
    <col min="13054" max="13054" width="13.875" style="3" bestFit="1" customWidth="1"/>
    <col min="13055" max="13055" width="13.25" style="3" bestFit="1" customWidth="1"/>
    <col min="13056" max="13056" width="16" style="3" bestFit="1" customWidth="1"/>
    <col min="13057" max="13057" width="11.625" style="3" bestFit="1" customWidth="1"/>
    <col min="13058" max="13058" width="16.875" style="3" customWidth="1"/>
    <col min="13059" max="13059" width="13.25" style="3" customWidth="1"/>
    <col min="13060" max="13060" width="18.375" style="3" bestFit="1" customWidth="1"/>
    <col min="13061" max="13061" width="15" style="3" bestFit="1" customWidth="1"/>
    <col min="13062" max="13062" width="14.75" style="3" bestFit="1" customWidth="1"/>
    <col min="13063" max="13063" width="14.625" style="3" bestFit="1" customWidth="1"/>
    <col min="13064" max="13064" width="13.75" style="3" bestFit="1" customWidth="1"/>
    <col min="13065" max="13065" width="14.25" style="3" bestFit="1" customWidth="1"/>
    <col min="13066" max="13066" width="15.125" style="3" customWidth="1"/>
    <col min="13067" max="13067" width="20.5" style="3" bestFit="1" customWidth="1"/>
    <col min="13068" max="13068" width="27.875" style="3" bestFit="1" customWidth="1"/>
    <col min="13069" max="13069" width="6.875" style="3" bestFit="1" customWidth="1"/>
    <col min="13070" max="13070" width="5" style="3" bestFit="1" customWidth="1"/>
    <col min="13071" max="13071" width="8" style="3" bestFit="1" customWidth="1"/>
    <col min="13072" max="13072" width="11.875" style="3" bestFit="1" customWidth="1"/>
    <col min="13073" max="13301" width="9" style="3"/>
    <col min="13302" max="13302" width="3.875" style="3" bestFit="1" customWidth="1"/>
    <col min="13303" max="13303" width="16" style="3" bestFit="1" customWidth="1"/>
    <col min="13304" max="13304" width="16.625" style="3" bestFit="1" customWidth="1"/>
    <col min="13305" max="13305" width="13.5" style="3" bestFit="1" customWidth="1"/>
    <col min="13306" max="13307" width="10.875" style="3" bestFit="1" customWidth="1"/>
    <col min="13308" max="13308" width="6.25" style="3" bestFit="1" customWidth="1"/>
    <col min="13309" max="13309" width="8.875" style="3" bestFit="1" customWidth="1"/>
    <col min="13310" max="13310" width="13.875" style="3" bestFit="1" customWidth="1"/>
    <col min="13311" max="13311" width="13.25" style="3" bestFit="1" customWidth="1"/>
    <col min="13312" max="13312" width="16" style="3" bestFit="1" customWidth="1"/>
    <col min="13313" max="13313" width="11.625" style="3" bestFit="1" customWidth="1"/>
    <col min="13314" max="13314" width="16.875" style="3" customWidth="1"/>
    <col min="13315" max="13315" width="13.25" style="3" customWidth="1"/>
    <col min="13316" max="13316" width="18.375" style="3" bestFit="1" customWidth="1"/>
    <col min="13317" max="13317" width="15" style="3" bestFit="1" customWidth="1"/>
    <col min="13318" max="13318" width="14.75" style="3" bestFit="1" customWidth="1"/>
    <col min="13319" max="13319" width="14.625" style="3" bestFit="1" customWidth="1"/>
    <col min="13320" max="13320" width="13.75" style="3" bestFit="1" customWidth="1"/>
    <col min="13321" max="13321" width="14.25" style="3" bestFit="1" customWidth="1"/>
    <col min="13322" max="13322" width="15.125" style="3" customWidth="1"/>
    <col min="13323" max="13323" width="20.5" style="3" bestFit="1" customWidth="1"/>
    <col min="13324" max="13324" width="27.875" style="3" bestFit="1" customWidth="1"/>
    <col min="13325" max="13325" width="6.875" style="3" bestFit="1" customWidth="1"/>
    <col min="13326" max="13326" width="5" style="3" bestFit="1" customWidth="1"/>
    <col min="13327" max="13327" width="8" style="3" bestFit="1" customWidth="1"/>
    <col min="13328" max="13328" width="11.875" style="3" bestFit="1" customWidth="1"/>
    <col min="13329" max="13557" width="9" style="3"/>
    <col min="13558" max="13558" width="3.875" style="3" bestFit="1" customWidth="1"/>
    <col min="13559" max="13559" width="16" style="3" bestFit="1" customWidth="1"/>
    <col min="13560" max="13560" width="16.625" style="3" bestFit="1" customWidth="1"/>
    <col min="13561" max="13561" width="13.5" style="3" bestFit="1" customWidth="1"/>
    <col min="13562" max="13563" width="10.875" style="3" bestFit="1" customWidth="1"/>
    <col min="13564" max="13564" width="6.25" style="3" bestFit="1" customWidth="1"/>
    <col min="13565" max="13565" width="8.875" style="3" bestFit="1" customWidth="1"/>
    <col min="13566" max="13566" width="13.875" style="3" bestFit="1" customWidth="1"/>
    <col min="13567" max="13567" width="13.25" style="3" bestFit="1" customWidth="1"/>
    <col min="13568" max="13568" width="16" style="3" bestFit="1" customWidth="1"/>
    <col min="13569" max="13569" width="11.625" style="3" bestFit="1" customWidth="1"/>
    <col min="13570" max="13570" width="16.875" style="3" customWidth="1"/>
    <col min="13571" max="13571" width="13.25" style="3" customWidth="1"/>
    <col min="13572" max="13572" width="18.375" style="3" bestFit="1" customWidth="1"/>
    <col min="13573" max="13573" width="15" style="3" bestFit="1" customWidth="1"/>
    <col min="13574" max="13574" width="14.75" style="3" bestFit="1" customWidth="1"/>
    <col min="13575" max="13575" width="14.625" style="3" bestFit="1" customWidth="1"/>
    <col min="13576" max="13576" width="13.75" style="3" bestFit="1" customWidth="1"/>
    <col min="13577" max="13577" width="14.25" style="3" bestFit="1" customWidth="1"/>
    <col min="13578" max="13578" width="15.125" style="3" customWidth="1"/>
    <col min="13579" max="13579" width="20.5" style="3" bestFit="1" customWidth="1"/>
    <col min="13580" max="13580" width="27.875" style="3" bestFit="1" customWidth="1"/>
    <col min="13581" max="13581" width="6.875" style="3" bestFit="1" customWidth="1"/>
    <col min="13582" max="13582" width="5" style="3" bestFit="1" customWidth="1"/>
    <col min="13583" max="13583" width="8" style="3" bestFit="1" customWidth="1"/>
    <col min="13584" max="13584" width="11.875" style="3" bestFit="1" customWidth="1"/>
    <col min="13585" max="13813" width="9" style="3"/>
    <col min="13814" max="13814" width="3.875" style="3" bestFit="1" customWidth="1"/>
    <col min="13815" max="13815" width="16" style="3" bestFit="1" customWidth="1"/>
    <col min="13816" max="13816" width="16.625" style="3" bestFit="1" customWidth="1"/>
    <col min="13817" max="13817" width="13.5" style="3" bestFit="1" customWidth="1"/>
    <col min="13818" max="13819" width="10.875" style="3" bestFit="1" customWidth="1"/>
    <col min="13820" max="13820" width="6.25" style="3" bestFit="1" customWidth="1"/>
    <col min="13821" max="13821" width="8.875" style="3" bestFit="1" customWidth="1"/>
    <col min="13822" max="13822" width="13.875" style="3" bestFit="1" customWidth="1"/>
    <col min="13823" max="13823" width="13.25" style="3" bestFit="1" customWidth="1"/>
    <col min="13824" max="13824" width="16" style="3" bestFit="1" customWidth="1"/>
    <col min="13825" max="13825" width="11.625" style="3" bestFit="1" customWidth="1"/>
    <col min="13826" max="13826" width="16.875" style="3" customWidth="1"/>
    <col min="13827" max="13827" width="13.25" style="3" customWidth="1"/>
    <col min="13828" max="13828" width="18.375" style="3" bestFit="1" customWidth="1"/>
    <col min="13829" max="13829" width="15" style="3" bestFit="1" customWidth="1"/>
    <col min="13830" max="13830" width="14.75" style="3" bestFit="1" customWidth="1"/>
    <col min="13831" max="13831" width="14.625" style="3" bestFit="1" customWidth="1"/>
    <col min="13832" max="13832" width="13.75" style="3" bestFit="1" customWidth="1"/>
    <col min="13833" max="13833" width="14.25" style="3" bestFit="1" customWidth="1"/>
    <col min="13834" max="13834" width="15.125" style="3" customWidth="1"/>
    <col min="13835" max="13835" width="20.5" style="3" bestFit="1" customWidth="1"/>
    <col min="13836" max="13836" width="27.875" style="3" bestFit="1" customWidth="1"/>
    <col min="13837" max="13837" width="6.875" style="3" bestFit="1" customWidth="1"/>
    <col min="13838" max="13838" width="5" style="3" bestFit="1" customWidth="1"/>
    <col min="13839" max="13839" width="8" style="3" bestFit="1" customWidth="1"/>
    <col min="13840" max="13840" width="11.875" style="3" bestFit="1" customWidth="1"/>
    <col min="13841" max="14069" width="9" style="3"/>
    <col min="14070" max="14070" width="3.875" style="3" bestFit="1" customWidth="1"/>
    <col min="14071" max="14071" width="16" style="3" bestFit="1" customWidth="1"/>
    <col min="14072" max="14072" width="16.625" style="3" bestFit="1" customWidth="1"/>
    <col min="14073" max="14073" width="13.5" style="3" bestFit="1" customWidth="1"/>
    <col min="14074" max="14075" width="10.875" style="3" bestFit="1" customWidth="1"/>
    <col min="14076" max="14076" width="6.25" style="3" bestFit="1" customWidth="1"/>
    <col min="14077" max="14077" width="8.875" style="3" bestFit="1" customWidth="1"/>
    <col min="14078" max="14078" width="13.875" style="3" bestFit="1" customWidth="1"/>
    <col min="14079" max="14079" width="13.25" style="3" bestFit="1" customWidth="1"/>
    <col min="14080" max="14080" width="16" style="3" bestFit="1" customWidth="1"/>
    <col min="14081" max="14081" width="11.625" style="3" bestFit="1" customWidth="1"/>
    <col min="14082" max="14082" width="16.875" style="3" customWidth="1"/>
    <col min="14083" max="14083" width="13.25" style="3" customWidth="1"/>
    <col min="14084" max="14084" width="18.375" style="3" bestFit="1" customWidth="1"/>
    <col min="14085" max="14085" width="15" style="3" bestFit="1" customWidth="1"/>
    <col min="14086" max="14086" width="14.75" style="3" bestFit="1" customWidth="1"/>
    <col min="14087" max="14087" width="14.625" style="3" bestFit="1" customWidth="1"/>
    <col min="14088" max="14088" width="13.75" style="3" bestFit="1" customWidth="1"/>
    <col min="14089" max="14089" width="14.25" style="3" bestFit="1" customWidth="1"/>
    <col min="14090" max="14090" width="15.125" style="3" customWidth="1"/>
    <col min="14091" max="14091" width="20.5" style="3" bestFit="1" customWidth="1"/>
    <col min="14092" max="14092" width="27.875" style="3" bestFit="1" customWidth="1"/>
    <col min="14093" max="14093" width="6.875" style="3" bestFit="1" customWidth="1"/>
    <col min="14094" max="14094" width="5" style="3" bestFit="1" customWidth="1"/>
    <col min="14095" max="14095" width="8" style="3" bestFit="1" customWidth="1"/>
    <col min="14096" max="14096" width="11.875" style="3" bestFit="1" customWidth="1"/>
    <col min="14097" max="14325" width="9" style="3"/>
    <col min="14326" max="14326" width="3.875" style="3" bestFit="1" customWidth="1"/>
    <col min="14327" max="14327" width="16" style="3" bestFit="1" customWidth="1"/>
    <col min="14328" max="14328" width="16.625" style="3" bestFit="1" customWidth="1"/>
    <col min="14329" max="14329" width="13.5" style="3" bestFit="1" customWidth="1"/>
    <col min="14330" max="14331" width="10.875" style="3" bestFit="1" customWidth="1"/>
    <col min="14332" max="14332" width="6.25" style="3" bestFit="1" customWidth="1"/>
    <col min="14333" max="14333" width="8.875" style="3" bestFit="1" customWidth="1"/>
    <col min="14334" max="14334" width="13.875" style="3" bestFit="1" customWidth="1"/>
    <col min="14335" max="14335" width="13.25" style="3" bestFit="1" customWidth="1"/>
    <col min="14336" max="14336" width="16" style="3" bestFit="1" customWidth="1"/>
    <col min="14337" max="14337" width="11.625" style="3" bestFit="1" customWidth="1"/>
    <col min="14338" max="14338" width="16.875" style="3" customWidth="1"/>
    <col min="14339" max="14339" width="13.25" style="3" customWidth="1"/>
    <col min="14340" max="14340" width="18.375" style="3" bestFit="1" customWidth="1"/>
    <col min="14341" max="14341" width="15" style="3" bestFit="1" customWidth="1"/>
    <col min="14342" max="14342" width="14.75" style="3" bestFit="1" customWidth="1"/>
    <col min="14343" max="14343" width="14.625" style="3" bestFit="1" customWidth="1"/>
    <col min="14344" max="14344" width="13.75" style="3" bestFit="1" customWidth="1"/>
    <col min="14345" max="14345" width="14.25" style="3" bestFit="1" customWidth="1"/>
    <col min="14346" max="14346" width="15.125" style="3" customWidth="1"/>
    <col min="14347" max="14347" width="20.5" style="3" bestFit="1" customWidth="1"/>
    <col min="14348" max="14348" width="27.875" style="3" bestFit="1" customWidth="1"/>
    <col min="14349" max="14349" width="6.875" style="3" bestFit="1" customWidth="1"/>
    <col min="14350" max="14350" width="5" style="3" bestFit="1" customWidth="1"/>
    <col min="14351" max="14351" width="8" style="3" bestFit="1" customWidth="1"/>
    <col min="14352" max="14352" width="11.875" style="3" bestFit="1" customWidth="1"/>
    <col min="14353" max="14581" width="9" style="3"/>
    <col min="14582" max="14582" width="3.875" style="3" bestFit="1" customWidth="1"/>
    <col min="14583" max="14583" width="16" style="3" bestFit="1" customWidth="1"/>
    <col min="14584" max="14584" width="16.625" style="3" bestFit="1" customWidth="1"/>
    <col min="14585" max="14585" width="13.5" style="3" bestFit="1" customWidth="1"/>
    <col min="14586" max="14587" width="10.875" style="3" bestFit="1" customWidth="1"/>
    <col min="14588" max="14588" width="6.25" style="3" bestFit="1" customWidth="1"/>
    <col min="14589" max="14589" width="8.875" style="3" bestFit="1" customWidth="1"/>
    <col min="14590" max="14590" width="13.875" style="3" bestFit="1" customWidth="1"/>
    <col min="14591" max="14591" width="13.25" style="3" bestFit="1" customWidth="1"/>
    <col min="14592" max="14592" width="16" style="3" bestFit="1" customWidth="1"/>
    <col min="14593" max="14593" width="11.625" style="3" bestFit="1" customWidth="1"/>
    <col min="14594" max="14594" width="16.875" style="3" customWidth="1"/>
    <col min="14595" max="14595" width="13.25" style="3" customWidth="1"/>
    <col min="14596" max="14596" width="18.375" style="3" bestFit="1" customWidth="1"/>
    <col min="14597" max="14597" width="15" style="3" bestFit="1" customWidth="1"/>
    <col min="14598" max="14598" width="14.75" style="3" bestFit="1" customWidth="1"/>
    <col min="14599" max="14599" width="14.625" style="3" bestFit="1" customWidth="1"/>
    <col min="14600" max="14600" width="13.75" style="3" bestFit="1" customWidth="1"/>
    <col min="14601" max="14601" width="14.25" style="3" bestFit="1" customWidth="1"/>
    <col min="14602" max="14602" width="15.125" style="3" customWidth="1"/>
    <col min="14603" max="14603" width="20.5" style="3" bestFit="1" customWidth="1"/>
    <col min="14604" max="14604" width="27.875" style="3" bestFit="1" customWidth="1"/>
    <col min="14605" max="14605" width="6.875" style="3" bestFit="1" customWidth="1"/>
    <col min="14606" max="14606" width="5" style="3" bestFit="1" customWidth="1"/>
    <col min="14607" max="14607" width="8" style="3" bestFit="1" customWidth="1"/>
    <col min="14608" max="14608" width="11.875" style="3" bestFit="1" customWidth="1"/>
    <col min="14609" max="14837" width="9" style="3"/>
    <col min="14838" max="14838" width="3.875" style="3" bestFit="1" customWidth="1"/>
    <col min="14839" max="14839" width="16" style="3" bestFit="1" customWidth="1"/>
    <col min="14840" max="14840" width="16.625" style="3" bestFit="1" customWidth="1"/>
    <col min="14841" max="14841" width="13.5" style="3" bestFit="1" customWidth="1"/>
    <col min="14842" max="14843" width="10.875" style="3" bestFit="1" customWidth="1"/>
    <col min="14844" max="14844" width="6.25" style="3" bestFit="1" customWidth="1"/>
    <col min="14845" max="14845" width="8.875" style="3" bestFit="1" customWidth="1"/>
    <col min="14846" max="14846" width="13.875" style="3" bestFit="1" customWidth="1"/>
    <col min="14847" max="14847" width="13.25" style="3" bestFit="1" customWidth="1"/>
    <col min="14848" max="14848" width="16" style="3" bestFit="1" customWidth="1"/>
    <col min="14849" max="14849" width="11.625" style="3" bestFit="1" customWidth="1"/>
    <col min="14850" max="14850" width="16.875" style="3" customWidth="1"/>
    <col min="14851" max="14851" width="13.25" style="3" customWidth="1"/>
    <col min="14852" max="14852" width="18.375" style="3" bestFit="1" customWidth="1"/>
    <col min="14853" max="14853" width="15" style="3" bestFit="1" customWidth="1"/>
    <col min="14854" max="14854" width="14.75" style="3" bestFit="1" customWidth="1"/>
    <col min="14855" max="14855" width="14.625" style="3" bestFit="1" customWidth="1"/>
    <col min="14856" max="14856" width="13.75" style="3" bestFit="1" customWidth="1"/>
    <col min="14857" max="14857" width="14.25" style="3" bestFit="1" customWidth="1"/>
    <col min="14858" max="14858" width="15.125" style="3" customWidth="1"/>
    <col min="14859" max="14859" width="20.5" style="3" bestFit="1" customWidth="1"/>
    <col min="14860" max="14860" width="27.875" style="3" bestFit="1" customWidth="1"/>
    <col min="14861" max="14861" width="6.875" style="3" bestFit="1" customWidth="1"/>
    <col min="14862" max="14862" width="5" style="3" bestFit="1" customWidth="1"/>
    <col min="14863" max="14863" width="8" style="3" bestFit="1" customWidth="1"/>
    <col min="14864" max="14864" width="11.875" style="3" bestFit="1" customWidth="1"/>
    <col min="14865" max="15093" width="9" style="3"/>
    <col min="15094" max="15094" width="3.875" style="3" bestFit="1" customWidth="1"/>
    <col min="15095" max="15095" width="16" style="3" bestFit="1" customWidth="1"/>
    <col min="15096" max="15096" width="16.625" style="3" bestFit="1" customWidth="1"/>
    <col min="15097" max="15097" width="13.5" style="3" bestFit="1" customWidth="1"/>
    <col min="15098" max="15099" width="10.875" style="3" bestFit="1" customWidth="1"/>
    <col min="15100" max="15100" width="6.25" style="3" bestFit="1" customWidth="1"/>
    <col min="15101" max="15101" width="8.875" style="3" bestFit="1" customWidth="1"/>
    <col min="15102" max="15102" width="13.875" style="3" bestFit="1" customWidth="1"/>
    <col min="15103" max="15103" width="13.25" style="3" bestFit="1" customWidth="1"/>
    <col min="15104" max="15104" width="16" style="3" bestFit="1" customWidth="1"/>
    <col min="15105" max="15105" width="11.625" style="3" bestFit="1" customWidth="1"/>
    <col min="15106" max="15106" width="16.875" style="3" customWidth="1"/>
    <col min="15107" max="15107" width="13.25" style="3" customWidth="1"/>
    <col min="15108" max="15108" width="18.375" style="3" bestFit="1" customWidth="1"/>
    <col min="15109" max="15109" width="15" style="3" bestFit="1" customWidth="1"/>
    <col min="15110" max="15110" width="14.75" style="3" bestFit="1" customWidth="1"/>
    <col min="15111" max="15111" width="14.625" style="3" bestFit="1" customWidth="1"/>
    <col min="15112" max="15112" width="13.75" style="3" bestFit="1" customWidth="1"/>
    <col min="15113" max="15113" width="14.25" style="3" bestFit="1" customWidth="1"/>
    <col min="15114" max="15114" width="15.125" style="3" customWidth="1"/>
    <col min="15115" max="15115" width="20.5" style="3" bestFit="1" customWidth="1"/>
    <col min="15116" max="15116" width="27.875" style="3" bestFit="1" customWidth="1"/>
    <col min="15117" max="15117" width="6.875" style="3" bestFit="1" customWidth="1"/>
    <col min="15118" max="15118" width="5" style="3" bestFit="1" customWidth="1"/>
    <col min="15119" max="15119" width="8" style="3" bestFit="1" customWidth="1"/>
    <col min="15120" max="15120" width="11.875" style="3" bestFit="1" customWidth="1"/>
    <col min="15121" max="15349" width="9" style="3"/>
    <col min="15350" max="15350" width="3.875" style="3" bestFit="1" customWidth="1"/>
    <col min="15351" max="15351" width="16" style="3" bestFit="1" customWidth="1"/>
    <col min="15352" max="15352" width="16.625" style="3" bestFit="1" customWidth="1"/>
    <col min="15353" max="15353" width="13.5" style="3" bestFit="1" customWidth="1"/>
    <col min="15354" max="15355" width="10.875" style="3" bestFit="1" customWidth="1"/>
    <col min="15356" max="15356" width="6.25" style="3" bestFit="1" customWidth="1"/>
    <col min="15357" max="15357" width="8.875" style="3" bestFit="1" customWidth="1"/>
    <col min="15358" max="15358" width="13.875" style="3" bestFit="1" customWidth="1"/>
    <col min="15359" max="15359" width="13.25" style="3" bestFit="1" customWidth="1"/>
    <col min="15360" max="15360" width="16" style="3" bestFit="1" customWidth="1"/>
    <col min="15361" max="15361" width="11.625" style="3" bestFit="1" customWidth="1"/>
    <col min="15362" max="15362" width="16.875" style="3" customWidth="1"/>
    <col min="15363" max="15363" width="13.25" style="3" customWidth="1"/>
    <col min="15364" max="15364" width="18.375" style="3" bestFit="1" customWidth="1"/>
    <col min="15365" max="15365" width="15" style="3" bestFit="1" customWidth="1"/>
    <col min="15366" max="15366" width="14.75" style="3" bestFit="1" customWidth="1"/>
    <col min="15367" max="15367" width="14.625" style="3" bestFit="1" customWidth="1"/>
    <col min="15368" max="15368" width="13.75" style="3" bestFit="1" customWidth="1"/>
    <col min="15369" max="15369" width="14.25" style="3" bestFit="1" customWidth="1"/>
    <col min="15370" max="15370" width="15.125" style="3" customWidth="1"/>
    <col min="15371" max="15371" width="20.5" style="3" bestFit="1" customWidth="1"/>
    <col min="15372" max="15372" width="27.875" style="3" bestFit="1" customWidth="1"/>
    <col min="15373" max="15373" width="6.875" style="3" bestFit="1" customWidth="1"/>
    <col min="15374" max="15374" width="5" style="3" bestFit="1" customWidth="1"/>
    <col min="15375" max="15375" width="8" style="3" bestFit="1" customWidth="1"/>
    <col min="15376" max="15376" width="11.875" style="3" bestFit="1" customWidth="1"/>
    <col min="15377" max="15605" width="9" style="3"/>
    <col min="15606" max="15606" width="3.875" style="3" bestFit="1" customWidth="1"/>
    <col min="15607" max="15607" width="16" style="3" bestFit="1" customWidth="1"/>
    <col min="15608" max="15608" width="16.625" style="3" bestFit="1" customWidth="1"/>
    <col min="15609" max="15609" width="13.5" style="3" bestFit="1" customWidth="1"/>
    <col min="15610" max="15611" width="10.875" style="3" bestFit="1" customWidth="1"/>
    <col min="15612" max="15612" width="6.25" style="3" bestFit="1" customWidth="1"/>
    <col min="15613" max="15613" width="8.875" style="3" bestFit="1" customWidth="1"/>
    <col min="15614" max="15614" width="13.875" style="3" bestFit="1" customWidth="1"/>
    <col min="15615" max="15615" width="13.25" style="3" bestFit="1" customWidth="1"/>
    <col min="15616" max="15616" width="16" style="3" bestFit="1" customWidth="1"/>
    <col min="15617" max="15617" width="11.625" style="3" bestFit="1" customWidth="1"/>
    <col min="15618" max="15618" width="16.875" style="3" customWidth="1"/>
    <col min="15619" max="15619" width="13.25" style="3" customWidth="1"/>
    <col min="15620" max="15620" width="18.375" style="3" bestFit="1" customWidth="1"/>
    <col min="15621" max="15621" width="15" style="3" bestFit="1" customWidth="1"/>
    <col min="15622" max="15622" width="14.75" style="3" bestFit="1" customWidth="1"/>
    <col min="15623" max="15623" width="14.625" style="3" bestFit="1" customWidth="1"/>
    <col min="15624" max="15624" width="13.75" style="3" bestFit="1" customWidth="1"/>
    <col min="15625" max="15625" width="14.25" style="3" bestFit="1" customWidth="1"/>
    <col min="15626" max="15626" width="15.125" style="3" customWidth="1"/>
    <col min="15627" max="15627" width="20.5" style="3" bestFit="1" customWidth="1"/>
    <col min="15628" max="15628" width="27.875" style="3" bestFit="1" customWidth="1"/>
    <col min="15629" max="15629" width="6.875" style="3" bestFit="1" customWidth="1"/>
    <col min="15630" max="15630" width="5" style="3" bestFit="1" customWidth="1"/>
    <col min="15631" max="15631" width="8" style="3" bestFit="1" customWidth="1"/>
    <col min="15632" max="15632" width="11.875" style="3" bestFit="1" customWidth="1"/>
    <col min="15633" max="15861" width="9" style="3"/>
    <col min="15862" max="15862" width="3.875" style="3" bestFit="1" customWidth="1"/>
    <col min="15863" max="15863" width="16" style="3" bestFit="1" customWidth="1"/>
    <col min="15864" max="15864" width="16.625" style="3" bestFit="1" customWidth="1"/>
    <col min="15865" max="15865" width="13.5" style="3" bestFit="1" customWidth="1"/>
    <col min="15866" max="15867" width="10.875" style="3" bestFit="1" customWidth="1"/>
    <col min="15868" max="15868" width="6.25" style="3" bestFit="1" customWidth="1"/>
    <col min="15869" max="15869" width="8.875" style="3" bestFit="1" customWidth="1"/>
    <col min="15870" max="15870" width="13.875" style="3" bestFit="1" customWidth="1"/>
    <col min="15871" max="15871" width="13.25" style="3" bestFit="1" customWidth="1"/>
    <col min="15872" max="15872" width="16" style="3" bestFit="1" customWidth="1"/>
    <col min="15873" max="15873" width="11.625" style="3" bestFit="1" customWidth="1"/>
    <col min="15874" max="15874" width="16.875" style="3" customWidth="1"/>
    <col min="15875" max="15875" width="13.25" style="3" customWidth="1"/>
    <col min="15876" max="15876" width="18.375" style="3" bestFit="1" customWidth="1"/>
    <col min="15877" max="15877" width="15" style="3" bestFit="1" customWidth="1"/>
    <col min="15878" max="15878" width="14.75" style="3" bestFit="1" customWidth="1"/>
    <col min="15879" max="15879" width="14.625" style="3" bestFit="1" customWidth="1"/>
    <col min="15880" max="15880" width="13.75" style="3" bestFit="1" customWidth="1"/>
    <col min="15881" max="15881" width="14.25" style="3" bestFit="1" customWidth="1"/>
    <col min="15882" max="15882" width="15.125" style="3" customWidth="1"/>
    <col min="15883" max="15883" width="20.5" style="3" bestFit="1" customWidth="1"/>
    <col min="15884" max="15884" width="27.875" style="3" bestFit="1" customWidth="1"/>
    <col min="15885" max="15885" width="6.875" style="3" bestFit="1" customWidth="1"/>
    <col min="15886" max="15886" width="5" style="3" bestFit="1" customWidth="1"/>
    <col min="15887" max="15887" width="8" style="3" bestFit="1" customWidth="1"/>
    <col min="15888" max="15888" width="11.875" style="3" bestFit="1" customWidth="1"/>
    <col min="15889" max="16117" width="9" style="3"/>
    <col min="16118" max="16118" width="3.875" style="3" bestFit="1" customWidth="1"/>
    <col min="16119" max="16119" width="16" style="3" bestFit="1" customWidth="1"/>
    <col min="16120" max="16120" width="16.625" style="3" bestFit="1" customWidth="1"/>
    <col min="16121" max="16121" width="13.5" style="3" bestFit="1" customWidth="1"/>
    <col min="16122" max="16123" width="10.875" style="3" bestFit="1" customWidth="1"/>
    <col min="16124" max="16124" width="6.25" style="3" bestFit="1" customWidth="1"/>
    <col min="16125" max="16125" width="8.875" style="3" bestFit="1" customWidth="1"/>
    <col min="16126" max="16126" width="13.875" style="3" bestFit="1" customWidth="1"/>
    <col min="16127" max="16127" width="13.25" style="3" bestFit="1" customWidth="1"/>
    <col min="16128" max="16128" width="16" style="3" bestFit="1" customWidth="1"/>
    <col min="16129" max="16129" width="11.625" style="3" bestFit="1" customWidth="1"/>
    <col min="16130" max="16130" width="16.875" style="3" customWidth="1"/>
    <col min="16131" max="16131" width="13.25" style="3" customWidth="1"/>
    <col min="16132" max="16132" width="18.375" style="3" bestFit="1" customWidth="1"/>
    <col min="16133" max="16133" width="15" style="3" bestFit="1" customWidth="1"/>
    <col min="16134" max="16134" width="14.75" style="3" bestFit="1" customWidth="1"/>
    <col min="16135" max="16135" width="14.625" style="3" bestFit="1" customWidth="1"/>
    <col min="16136" max="16136" width="13.75" style="3" bestFit="1" customWidth="1"/>
    <col min="16137" max="16137" width="14.25" style="3" bestFit="1" customWidth="1"/>
    <col min="16138" max="16138" width="15.125" style="3" customWidth="1"/>
    <col min="16139" max="16139" width="20.5" style="3" bestFit="1" customWidth="1"/>
    <col min="16140" max="16140" width="27.875" style="3" bestFit="1" customWidth="1"/>
    <col min="16141" max="16141" width="6.875" style="3" bestFit="1" customWidth="1"/>
    <col min="16142" max="16142" width="5" style="3" bestFit="1" customWidth="1"/>
    <col min="16143" max="16143" width="8" style="3" bestFit="1" customWidth="1"/>
    <col min="16144" max="16144" width="11.875" style="3" bestFit="1" customWidth="1"/>
    <col min="16145" max="16376" width="9" style="3"/>
    <col min="16377" max="16384" width="8.75" style="3" customWidth="1"/>
  </cols>
  <sheetData>
    <row r="1" spans="1:9" ht="18.75" x14ac:dyDescent="0.3">
      <c r="A1" s="21"/>
      <c r="B1" s="7"/>
      <c r="C1" s="2"/>
      <c r="D1" s="2"/>
      <c r="E1" s="2"/>
      <c r="F1" s="2"/>
      <c r="G1" s="14"/>
      <c r="H1" s="2"/>
      <c r="I1" s="1" t="s">
        <v>11</v>
      </c>
    </row>
    <row r="2" spans="1:9" ht="18.75" x14ac:dyDescent="0.3">
      <c r="A2" s="21"/>
      <c r="B2" s="7"/>
      <c r="C2" s="2"/>
      <c r="D2" s="2"/>
      <c r="E2" s="2"/>
      <c r="F2" s="2"/>
      <c r="G2" s="14"/>
      <c r="H2" s="2"/>
      <c r="I2" s="1" t="s">
        <v>12</v>
      </c>
    </row>
    <row r="3" spans="1:9" ht="18.75" x14ac:dyDescent="0.3">
      <c r="A3" s="21"/>
      <c r="B3" s="7"/>
      <c r="C3" s="2"/>
      <c r="D3" s="2"/>
      <c r="E3" s="2"/>
      <c r="F3" s="2"/>
      <c r="G3" s="14"/>
      <c r="H3" s="2"/>
      <c r="I3" s="1" t="s">
        <v>13</v>
      </c>
    </row>
    <row r="4" spans="1:9" ht="18.75" x14ac:dyDescent="0.3">
      <c r="A4" s="21"/>
      <c r="B4" s="7"/>
      <c r="C4" s="2"/>
      <c r="D4" s="2"/>
      <c r="E4" s="2"/>
      <c r="F4" s="2"/>
      <c r="G4" s="14"/>
      <c r="H4" s="2"/>
      <c r="I4" s="1"/>
    </row>
    <row r="5" spans="1:9" ht="47.25" customHeight="1" x14ac:dyDescent="0.25">
      <c r="A5" s="31" t="s">
        <v>14</v>
      </c>
      <c r="B5" s="31"/>
      <c r="C5" s="31"/>
      <c r="D5" s="31"/>
      <c r="E5" s="31"/>
      <c r="F5" s="31"/>
      <c r="G5" s="31"/>
      <c r="H5" s="31"/>
      <c r="I5" s="31"/>
    </row>
    <row r="6" spans="1:9" ht="39" customHeight="1" x14ac:dyDescent="0.25">
      <c r="A6" s="31" t="s">
        <v>0</v>
      </c>
      <c r="B6" s="31"/>
      <c r="C6" s="31"/>
      <c r="D6" s="31"/>
      <c r="E6" s="31"/>
      <c r="F6" s="31"/>
      <c r="G6" s="31"/>
      <c r="H6" s="31"/>
      <c r="I6" s="31"/>
    </row>
    <row r="7" spans="1:9" ht="22.5" customHeight="1" x14ac:dyDescent="0.25">
      <c r="A7" s="22"/>
      <c r="B7" s="26"/>
      <c r="C7" s="4"/>
      <c r="D7" s="4"/>
      <c r="E7" s="4"/>
      <c r="F7" s="4"/>
      <c r="G7" s="15"/>
      <c r="H7" s="4"/>
      <c r="I7" s="4"/>
    </row>
    <row r="8" spans="1:9" x14ac:dyDescent="0.25">
      <c r="A8" s="32" t="s">
        <v>1540</v>
      </c>
      <c r="B8" s="32"/>
      <c r="C8" s="32"/>
      <c r="D8" s="32"/>
      <c r="E8" s="32"/>
      <c r="F8" s="32"/>
      <c r="G8" s="32"/>
      <c r="H8" s="32"/>
      <c r="I8" s="32"/>
    </row>
    <row r="9" spans="1:9" x14ac:dyDescent="0.25">
      <c r="A9" s="33" t="s">
        <v>1541</v>
      </c>
      <c r="B9" s="33"/>
      <c r="C9" s="33"/>
      <c r="D9" s="33"/>
      <c r="E9" s="33"/>
      <c r="F9" s="33"/>
      <c r="G9" s="33"/>
      <c r="H9" s="33"/>
      <c r="I9" s="33"/>
    </row>
    <row r="10" spans="1:9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8" customHeight="1" x14ac:dyDescent="0.25">
      <c r="A11" s="30" t="s">
        <v>1544</v>
      </c>
      <c r="B11" s="30"/>
      <c r="C11" s="30"/>
      <c r="D11" s="30"/>
      <c r="E11" s="30"/>
      <c r="F11" s="30"/>
      <c r="G11" s="30"/>
      <c r="H11" s="30"/>
      <c r="I11" s="30"/>
    </row>
    <row r="12" spans="1:9" x14ac:dyDescent="0.25">
      <c r="A12" s="24"/>
      <c r="B12" s="13"/>
      <c r="C12" s="5"/>
      <c r="D12" s="5"/>
      <c r="E12" s="5"/>
      <c r="F12" s="5"/>
      <c r="G12" s="16"/>
      <c r="H12" s="5"/>
      <c r="I12" s="5"/>
    </row>
    <row r="13" spans="1:9" ht="33" customHeight="1" x14ac:dyDescent="0.25">
      <c r="A13" s="28" t="s">
        <v>1</v>
      </c>
      <c r="B13" s="27" t="s">
        <v>2</v>
      </c>
      <c r="C13" s="27" t="s">
        <v>3</v>
      </c>
      <c r="D13" s="27"/>
      <c r="E13" s="27"/>
      <c r="F13" s="27" t="s">
        <v>15</v>
      </c>
      <c r="G13" s="29" t="s">
        <v>1542</v>
      </c>
      <c r="H13" s="27" t="s">
        <v>4</v>
      </c>
      <c r="I13" s="27" t="s">
        <v>1543</v>
      </c>
    </row>
    <row r="14" spans="1:9" ht="77.25" customHeight="1" x14ac:dyDescent="0.25">
      <c r="A14" s="28"/>
      <c r="B14" s="27"/>
      <c r="C14" s="6">
        <v>2017</v>
      </c>
      <c r="D14" s="6">
        <v>2018</v>
      </c>
      <c r="E14" s="6">
        <v>2019</v>
      </c>
      <c r="F14" s="27"/>
      <c r="G14" s="29"/>
      <c r="H14" s="27"/>
      <c r="I14" s="27"/>
    </row>
    <row r="15" spans="1:9" ht="18" customHeight="1" x14ac:dyDescent="0.25">
      <c r="A15" s="8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20">
        <v>7</v>
      </c>
      <c r="H15" s="6">
        <v>8</v>
      </c>
      <c r="I15" s="6">
        <v>9</v>
      </c>
    </row>
    <row r="16" spans="1:9" ht="15.75" customHeight="1" x14ac:dyDescent="0.25">
      <c r="A16" s="12" t="s">
        <v>88</v>
      </c>
      <c r="B16" s="9" t="s">
        <v>54</v>
      </c>
      <c r="C16" s="17" t="s">
        <v>10</v>
      </c>
      <c r="D16" s="17" t="s">
        <v>10</v>
      </c>
      <c r="E16" s="17" t="s">
        <v>10</v>
      </c>
      <c r="F16" s="17" t="s">
        <v>10</v>
      </c>
      <c r="G16" s="17" t="s">
        <v>10</v>
      </c>
      <c r="H16" s="17" t="s">
        <v>10</v>
      </c>
      <c r="I16" s="17" t="s">
        <v>10</v>
      </c>
    </row>
    <row r="17" spans="1:32" ht="110.25" customHeight="1" x14ac:dyDescent="0.25">
      <c r="A17" s="12" t="s">
        <v>90</v>
      </c>
      <c r="B17" s="9" t="s">
        <v>56</v>
      </c>
      <c r="C17" s="17">
        <v>4264.2809999999999</v>
      </c>
      <c r="D17" s="17">
        <f>D18+D46+D74+D90+D113</f>
        <v>1726.3757499999999</v>
      </c>
      <c r="E17" s="17">
        <f>E18+E46+E74+E90+E113</f>
        <v>353.97300000000001</v>
      </c>
      <c r="F17" s="17">
        <f>F18+F46+F74+F90+F113</f>
        <v>2114.8765833333332</v>
      </c>
      <c r="G17" s="17" t="s">
        <v>10</v>
      </c>
      <c r="H17" s="17" t="s">
        <v>10</v>
      </c>
      <c r="I17" s="17">
        <f>I18+I46+I74+I90+I113</f>
        <v>42674.168153390783</v>
      </c>
    </row>
    <row r="18" spans="1:32" s="2" customFormat="1" ht="31.5" customHeight="1" x14ac:dyDescent="0.25">
      <c r="A18" s="12" t="s">
        <v>91</v>
      </c>
      <c r="B18" s="9" t="s">
        <v>5</v>
      </c>
      <c r="C18" s="17">
        <v>18.940999999999999</v>
      </c>
      <c r="D18" s="17">
        <v>8.3757499999999983</v>
      </c>
      <c r="E18" s="17">
        <f t="shared" ref="E18" si="0">SUM(E19:E45)</f>
        <v>3.9729999999999999</v>
      </c>
      <c r="F18" s="17">
        <f>SUM(F19:F45)</f>
        <v>10.429916666666669</v>
      </c>
      <c r="G18" s="17" t="s">
        <v>10</v>
      </c>
      <c r="H18" s="17" t="s">
        <v>10</v>
      </c>
      <c r="I18" s="17">
        <f>SUM(I19:I45)</f>
        <v>18581.988764511585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</row>
    <row r="19" spans="1:32" ht="15.75" customHeight="1" x14ac:dyDescent="0.25">
      <c r="A19" s="12" t="s">
        <v>92</v>
      </c>
      <c r="B19" s="9" t="s">
        <v>202</v>
      </c>
      <c r="C19" s="17">
        <v>0</v>
      </c>
      <c r="D19" s="17">
        <v>0</v>
      </c>
      <c r="E19" s="17">
        <v>0</v>
      </c>
      <c r="F19" s="17">
        <v>0</v>
      </c>
      <c r="G19" s="17" t="s">
        <v>10</v>
      </c>
      <c r="H19" s="17" t="s">
        <v>10</v>
      </c>
      <c r="I19" s="17">
        <v>0</v>
      </c>
    </row>
    <row r="20" spans="1:32" s="2" customFormat="1" ht="31.5" customHeight="1" x14ac:dyDescent="0.25">
      <c r="A20" s="12" t="s">
        <v>259</v>
      </c>
      <c r="B20" s="9" t="s">
        <v>260</v>
      </c>
      <c r="C20" s="17">
        <v>0</v>
      </c>
      <c r="D20" s="17">
        <v>0</v>
      </c>
      <c r="E20" s="17">
        <v>0</v>
      </c>
      <c r="F20" s="17">
        <v>0</v>
      </c>
      <c r="G20" s="18" t="s">
        <v>10</v>
      </c>
      <c r="H20" s="17" t="s">
        <v>10</v>
      </c>
      <c r="I20" s="17">
        <v>0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</row>
    <row r="21" spans="1:32" ht="15.75" customHeight="1" x14ac:dyDescent="0.25">
      <c r="A21" s="12" t="s">
        <v>261</v>
      </c>
      <c r="B21" s="9" t="s">
        <v>262</v>
      </c>
      <c r="C21" s="17">
        <v>0</v>
      </c>
      <c r="D21" s="17">
        <v>0</v>
      </c>
      <c r="E21" s="17">
        <v>0</v>
      </c>
      <c r="F21" s="17">
        <f>(C21+D21+E21)/3</f>
        <v>0</v>
      </c>
      <c r="G21" s="17">
        <v>952700</v>
      </c>
      <c r="H21" s="17">
        <f>6.77/6.54</f>
        <v>1.0351681957186543</v>
      </c>
      <c r="I21" s="17">
        <f>(F21*G21*H21)/1000</f>
        <v>0</v>
      </c>
    </row>
    <row r="22" spans="1:32" s="2" customFormat="1" ht="15.75" customHeight="1" x14ac:dyDescent="0.25">
      <c r="A22" s="12" t="s">
        <v>263</v>
      </c>
      <c r="B22" s="9" t="s">
        <v>264</v>
      </c>
      <c r="C22" s="17">
        <v>0</v>
      </c>
      <c r="D22" s="17">
        <v>0</v>
      </c>
      <c r="E22" s="17">
        <v>0</v>
      </c>
      <c r="F22" s="17">
        <v>0</v>
      </c>
      <c r="G22" s="18" t="s">
        <v>10</v>
      </c>
      <c r="H22" s="17" t="s">
        <v>10</v>
      </c>
      <c r="I22" s="17">
        <v>0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</row>
    <row r="23" spans="1:32" s="2" customFormat="1" ht="31.5" customHeight="1" x14ac:dyDescent="0.25">
      <c r="A23" s="12" t="s">
        <v>265</v>
      </c>
      <c r="B23" s="9" t="s">
        <v>170</v>
      </c>
      <c r="C23" s="17">
        <v>1.992</v>
      </c>
      <c r="D23" s="17">
        <v>0.92100000000000004</v>
      </c>
      <c r="E23" s="17">
        <v>0.22600000000000001</v>
      </c>
      <c r="F23" s="17">
        <f t="shared" ref="F23:F102" si="1">(C23+D23+E23)/3</f>
        <v>1.0463333333333333</v>
      </c>
      <c r="G23" s="17">
        <v>952700</v>
      </c>
      <c r="H23" s="17">
        <f>5.82/5.61</f>
        <v>1.0374331550802138</v>
      </c>
      <c r="I23" s="17">
        <f t="shared" ref="I23:I26" si="2">(F23*G23*H23)/1000</f>
        <v>1034.1566991087343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</row>
    <row r="24" spans="1:32" ht="31.5" customHeight="1" x14ac:dyDescent="0.25">
      <c r="A24" s="12" t="s">
        <v>266</v>
      </c>
      <c r="B24" s="9" t="s">
        <v>171</v>
      </c>
      <c r="C24" s="17">
        <v>2.8719999999999999</v>
      </c>
      <c r="D24" s="17">
        <v>0.36599999999999999</v>
      </c>
      <c r="E24" s="17">
        <v>0.70199999999999996</v>
      </c>
      <c r="F24" s="17">
        <f t="shared" si="1"/>
        <v>1.3133333333333332</v>
      </c>
      <c r="G24" s="17">
        <v>952700</v>
      </c>
      <c r="H24" s="17">
        <f t="shared" ref="H24:H26" si="3">5.82/5.61</f>
        <v>1.0374331550802138</v>
      </c>
      <c r="I24" s="17">
        <f t="shared" si="2"/>
        <v>1298.0495044563277</v>
      </c>
    </row>
    <row r="25" spans="1:32" s="2" customFormat="1" ht="31.5" customHeight="1" x14ac:dyDescent="0.25">
      <c r="A25" s="12" t="s">
        <v>267</v>
      </c>
      <c r="B25" s="9" t="s">
        <v>172</v>
      </c>
      <c r="C25" s="17">
        <v>1.679</v>
      </c>
      <c r="D25" s="17">
        <v>0</v>
      </c>
      <c r="E25" s="17">
        <v>0</v>
      </c>
      <c r="F25" s="17">
        <f t="shared" si="1"/>
        <v>0.55966666666666665</v>
      </c>
      <c r="G25" s="17">
        <v>952700</v>
      </c>
      <c r="H25" s="17">
        <f t="shared" si="3"/>
        <v>1.0374331550802138</v>
      </c>
      <c r="I25" s="17">
        <f t="shared" si="2"/>
        <v>553.15358324420674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</row>
    <row r="26" spans="1:32" ht="15.75" customHeight="1" x14ac:dyDescent="0.25">
      <c r="A26" s="12" t="s">
        <v>268</v>
      </c>
      <c r="B26" s="9" t="s">
        <v>269</v>
      </c>
      <c r="C26" s="17">
        <v>0</v>
      </c>
      <c r="D26" s="17">
        <v>0</v>
      </c>
      <c r="E26" s="17">
        <v>0</v>
      </c>
      <c r="F26" s="17">
        <f>(C26+D26+E26)/3</f>
        <v>0</v>
      </c>
      <c r="G26" s="17">
        <v>952700</v>
      </c>
      <c r="H26" s="17">
        <f t="shared" si="3"/>
        <v>1.0374331550802138</v>
      </c>
      <c r="I26" s="17">
        <f t="shared" si="2"/>
        <v>0</v>
      </c>
    </row>
    <row r="27" spans="1:32" s="2" customFormat="1" ht="31.5" customHeight="1" x14ac:dyDescent="0.25">
      <c r="A27" s="12" t="s">
        <v>270</v>
      </c>
      <c r="B27" s="9" t="s">
        <v>271</v>
      </c>
      <c r="C27" s="17">
        <v>0</v>
      </c>
      <c r="D27" s="17">
        <v>0</v>
      </c>
      <c r="E27" s="17">
        <v>0</v>
      </c>
      <c r="F27" s="17">
        <v>0</v>
      </c>
      <c r="G27" s="18" t="s">
        <v>10</v>
      </c>
      <c r="H27" s="17" t="s">
        <v>10</v>
      </c>
      <c r="I27" s="17">
        <v>0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</row>
    <row r="28" spans="1:32" s="2" customFormat="1" ht="15.75" customHeight="1" x14ac:dyDescent="0.25">
      <c r="A28" s="12" t="s">
        <v>272</v>
      </c>
      <c r="B28" s="9" t="s">
        <v>264</v>
      </c>
      <c r="C28" s="17">
        <v>0</v>
      </c>
      <c r="D28" s="17">
        <v>0</v>
      </c>
      <c r="E28" s="17">
        <v>0</v>
      </c>
      <c r="F28" s="17">
        <v>0</v>
      </c>
      <c r="G28" s="17" t="s">
        <v>10</v>
      </c>
      <c r="H28" s="17" t="s">
        <v>10</v>
      </c>
      <c r="I28" s="17">
        <v>0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</row>
    <row r="29" spans="1:32" s="2" customFormat="1" ht="31.5" customHeight="1" x14ac:dyDescent="0.25">
      <c r="A29" s="12" t="s">
        <v>273</v>
      </c>
      <c r="B29" s="9" t="s">
        <v>170</v>
      </c>
      <c r="C29" s="17">
        <v>0.49299999999999999</v>
      </c>
      <c r="D29" s="17">
        <v>0</v>
      </c>
      <c r="E29" s="17">
        <v>0</v>
      </c>
      <c r="F29" s="17">
        <f t="shared" si="1"/>
        <v>0.16433333333333333</v>
      </c>
      <c r="G29" s="17">
        <v>2683895</v>
      </c>
      <c r="H29" s="17">
        <f t="shared" ref="H29:H33" si="4">5.82/5.61</f>
        <v>1.0374331550802138</v>
      </c>
      <c r="I29" s="17">
        <f t="shared" ref="I29:I33" si="5">(F29*G29*H29)/1000</f>
        <v>457.56343242424242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</row>
    <row r="30" spans="1:32" ht="31.5" customHeight="1" x14ac:dyDescent="0.25">
      <c r="A30" s="12" t="s">
        <v>274</v>
      </c>
      <c r="B30" s="9" t="s">
        <v>171</v>
      </c>
      <c r="C30" s="17">
        <v>0</v>
      </c>
      <c r="D30" s="17">
        <v>0.11</v>
      </c>
      <c r="E30" s="17">
        <v>0</v>
      </c>
      <c r="F30" s="17">
        <f t="shared" si="1"/>
        <v>3.6666666666666667E-2</v>
      </c>
      <c r="G30" s="17">
        <v>2683895</v>
      </c>
      <c r="H30" s="17">
        <f t="shared" si="4"/>
        <v>1.0374331550802138</v>
      </c>
      <c r="I30" s="17">
        <f t="shared" si="5"/>
        <v>102.09326078431373</v>
      </c>
    </row>
    <row r="31" spans="1:32" ht="31.5" customHeight="1" x14ac:dyDescent="0.25">
      <c r="A31" s="12" t="s">
        <v>275</v>
      </c>
      <c r="B31" s="9" t="s">
        <v>172</v>
      </c>
      <c r="C31" s="17">
        <v>0</v>
      </c>
      <c r="D31" s="17">
        <v>0</v>
      </c>
      <c r="E31" s="17">
        <v>0</v>
      </c>
      <c r="F31" s="17">
        <f t="shared" si="1"/>
        <v>0</v>
      </c>
      <c r="G31" s="17">
        <v>2683895</v>
      </c>
      <c r="H31" s="17">
        <f t="shared" si="4"/>
        <v>1.0374331550802138</v>
      </c>
      <c r="I31" s="17">
        <f t="shared" si="5"/>
        <v>0</v>
      </c>
    </row>
    <row r="32" spans="1:32" ht="15.75" customHeight="1" x14ac:dyDescent="0.25">
      <c r="A32" s="12" t="s">
        <v>276</v>
      </c>
      <c r="B32" s="9" t="s">
        <v>173</v>
      </c>
      <c r="C32" s="17">
        <v>0</v>
      </c>
      <c r="D32" s="17">
        <v>0</v>
      </c>
      <c r="E32" s="17">
        <v>0</v>
      </c>
      <c r="F32" s="17">
        <f t="shared" si="1"/>
        <v>0</v>
      </c>
      <c r="G32" s="17">
        <v>0</v>
      </c>
      <c r="H32" s="17">
        <f t="shared" si="4"/>
        <v>1.0374331550802138</v>
      </c>
      <c r="I32" s="17">
        <f t="shared" si="5"/>
        <v>0</v>
      </c>
    </row>
    <row r="33" spans="1:32" ht="15.75" customHeight="1" x14ac:dyDescent="0.25">
      <c r="A33" s="12" t="s">
        <v>277</v>
      </c>
      <c r="B33" s="9" t="s">
        <v>278</v>
      </c>
      <c r="C33" s="17">
        <v>0</v>
      </c>
      <c r="D33" s="17">
        <v>0</v>
      </c>
      <c r="E33" s="17">
        <v>0</v>
      </c>
      <c r="F33" s="17">
        <f t="shared" si="1"/>
        <v>0</v>
      </c>
      <c r="G33" s="17">
        <v>8546110</v>
      </c>
      <c r="H33" s="17">
        <f t="shared" si="4"/>
        <v>1.0374331550802138</v>
      </c>
      <c r="I33" s="17">
        <f t="shared" si="5"/>
        <v>0</v>
      </c>
    </row>
    <row r="34" spans="1:32" ht="15.75" customHeight="1" x14ac:dyDescent="0.25">
      <c r="A34" s="12" t="s">
        <v>93</v>
      </c>
      <c r="B34" s="9" t="s">
        <v>209</v>
      </c>
      <c r="C34" s="17">
        <v>0</v>
      </c>
      <c r="D34" s="17">
        <v>0</v>
      </c>
      <c r="E34" s="17">
        <v>0</v>
      </c>
      <c r="F34" s="17">
        <v>0</v>
      </c>
      <c r="G34" s="17" t="s">
        <v>10</v>
      </c>
      <c r="H34" s="17" t="s">
        <v>10</v>
      </c>
      <c r="I34" s="17">
        <v>0</v>
      </c>
    </row>
    <row r="35" spans="1:32" ht="31.5" customHeight="1" x14ac:dyDescent="0.25">
      <c r="A35" s="12" t="s">
        <v>279</v>
      </c>
      <c r="B35" s="9" t="s">
        <v>260</v>
      </c>
      <c r="C35" s="17">
        <v>0</v>
      </c>
      <c r="D35" s="17">
        <v>0</v>
      </c>
      <c r="E35" s="17">
        <v>0</v>
      </c>
      <c r="F35" s="17">
        <v>0</v>
      </c>
      <c r="G35" s="17" t="s">
        <v>10</v>
      </c>
      <c r="H35" s="17" t="s">
        <v>10</v>
      </c>
      <c r="I35" s="17">
        <v>0</v>
      </c>
    </row>
    <row r="36" spans="1:32" ht="15.75" customHeight="1" x14ac:dyDescent="0.25">
      <c r="A36" s="12" t="s">
        <v>280</v>
      </c>
      <c r="B36" s="9" t="s">
        <v>264</v>
      </c>
      <c r="C36" s="17">
        <v>0</v>
      </c>
      <c r="D36" s="17">
        <v>0</v>
      </c>
      <c r="E36" s="17">
        <v>0</v>
      </c>
      <c r="F36" s="17">
        <v>0</v>
      </c>
      <c r="G36" s="17" t="s">
        <v>10</v>
      </c>
      <c r="H36" s="17" t="s">
        <v>10</v>
      </c>
      <c r="I36" s="17">
        <v>0</v>
      </c>
    </row>
    <row r="37" spans="1:32" ht="31.5" customHeight="1" x14ac:dyDescent="0.25">
      <c r="A37" s="12" t="s">
        <v>281</v>
      </c>
      <c r="B37" s="9" t="s">
        <v>170</v>
      </c>
      <c r="C37" s="17">
        <v>2.125</v>
      </c>
      <c r="D37" s="17">
        <v>4.2319999999999993</v>
      </c>
      <c r="E37" s="17">
        <f>1.553+0.147+0.146</f>
        <v>1.8459999999999999</v>
      </c>
      <c r="F37" s="17">
        <f t="shared" si="1"/>
        <v>2.7343333333333333</v>
      </c>
      <c r="G37" s="17">
        <v>1581237</v>
      </c>
      <c r="H37" s="17">
        <f t="shared" ref="H37:H39" si="6">5.82/5.61</f>
        <v>1.0374331550802138</v>
      </c>
      <c r="I37" s="17">
        <f t="shared" ref="I37:I39" si="7">(F37*G37*H37)/1000</f>
        <v>4485.4761132513358</v>
      </c>
    </row>
    <row r="38" spans="1:32" s="2" customFormat="1" ht="31.5" customHeight="1" x14ac:dyDescent="0.25">
      <c r="A38" s="12" t="s">
        <v>282</v>
      </c>
      <c r="B38" s="9" t="s">
        <v>171</v>
      </c>
      <c r="C38" s="17">
        <v>3.734</v>
      </c>
      <c r="D38" s="17">
        <v>0.36599999999999999</v>
      </c>
      <c r="E38" s="17">
        <v>0.5</v>
      </c>
      <c r="F38" s="17">
        <f t="shared" si="1"/>
        <v>1.5333333333333332</v>
      </c>
      <c r="G38" s="17">
        <v>1581237</v>
      </c>
      <c r="H38" s="17">
        <f t="shared" si="6"/>
        <v>1.0374331550802138</v>
      </c>
      <c r="I38" s="17">
        <f t="shared" si="7"/>
        <v>2515.3224577540104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</row>
    <row r="39" spans="1:32" ht="31.5" customHeight="1" x14ac:dyDescent="0.25">
      <c r="A39" s="12" t="s">
        <v>283</v>
      </c>
      <c r="B39" s="9" t="s">
        <v>172</v>
      </c>
      <c r="C39" s="17">
        <v>1.4750000000000001</v>
      </c>
      <c r="D39" s="17">
        <v>0</v>
      </c>
      <c r="E39" s="17">
        <v>0</v>
      </c>
      <c r="F39" s="17">
        <f t="shared" si="1"/>
        <v>0.4916666666666667</v>
      </c>
      <c r="G39" s="17">
        <v>1581237</v>
      </c>
      <c r="H39" s="17">
        <f t="shared" si="6"/>
        <v>1.0374331550802138</v>
      </c>
      <c r="I39" s="17">
        <f t="shared" si="7"/>
        <v>806.54361417112307</v>
      </c>
    </row>
    <row r="40" spans="1:32" s="2" customFormat="1" ht="31.5" customHeight="1" x14ac:dyDescent="0.25">
      <c r="A40" s="12" t="s">
        <v>284</v>
      </c>
      <c r="B40" s="9" t="s">
        <v>271</v>
      </c>
      <c r="C40" s="17">
        <v>0</v>
      </c>
      <c r="D40" s="17">
        <v>0</v>
      </c>
      <c r="E40" s="17">
        <v>0</v>
      </c>
      <c r="F40" s="17">
        <v>0</v>
      </c>
      <c r="G40" s="17" t="s">
        <v>10</v>
      </c>
      <c r="H40" s="17" t="s">
        <v>10</v>
      </c>
      <c r="I40" s="17">
        <v>0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</row>
    <row r="41" spans="1:32" ht="15.75" customHeight="1" x14ac:dyDescent="0.25">
      <c r="A41" s="12" t="s">
        <v>285</v>
      </c>
      <c r="B41" s="9" t="s">
        <v>264</v>
      </c>
      <c r="C41" s="17">
        <v>0</v>
      </c>
      <c r="D41" s="17">
        <v>0</v>
      </c>
      <c r="E41" s="17">
        <v>0</v>
      </c>
      <c r="F41" s="17">
        <v>0</v>
      </c>
      <c r="G41" s="17" t="s">
        <v>10</v>
      </c>
      <c r="H41" s="17" t="s">
        <v>10</v>
      </c>
      <c r="I41" s="17">
        <v>0</v>
      </c>
    </row>
    <row r="42" spans="1:32" s="2" customFormat="1" ht="31.5" customHeight="1" x14ac:dyDescent="0.25">
      <c r="A42" s="12" t="s">
        <v>286</v>
      </c>
      <c r="B42" s="9" t="s">
        <v>170</v>
      </c>
      <c r="C42" s="17">
        <v>3.7490000000000001</v>
      </c>
      <c r="D42" s="17">
        <v>0.98299999999999998</v>
      </c>
      <c r="E42" s="17">
        <v>0.69899999999999995</v>
      </c>
      <c r="F42" s="17">
        <f t="shared" si="1"/>
        <v>1.8103333333333333</v>
      </c>
      <c r="G42" s="18">
        <v>2258500</v>
      </c>
      <c r="H42" s="17">
        <f t="shared" ref="H42:H45" si="8">5.82/5.61</f>
        <v>1.0374331550802138</v>
      </c>
      <c r="I42" s="17">
        <f t="shared" ref="I42:I45" si="9">(F42*G42*H42)/1000</f>
        <v>4241.6884474153294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</row>
    <row r="43" spans="1:32" s="2" customFormat="1" ht="31.5" customHeight="1" x14ac:dyDescent="0.25">
      <c r="A43" s="12" t="s">
        <v>287</v>
      </c>
      <c r="B43" s="9" t="s">
        <v>171</v>
      </c>
      <c r="C43" s="17">
        <v>0.82199999999999995</v>
      </c>
      <c r="D43" s="17">
        <v>0.46199999999999997</v>
      </c>
      <c r="E43" s="17">
        <v>0</v>
      </c>
      <c r="F43" s="17">
        <f t="shared" si="1"/>
        <v>0.42799999999999994</v>
      </c>
      <c r="G43" s="18">
        <v>2258500</v>
      </c>
      <c r="H43" s="17">
        <f t="shared" si="8"/>
        <v>1.0374331550802138</v>
      </c>
      <c r="I43" s="17">
        <f t="shared" si="9"/>
        <v>1002.8223101604276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</row>
    <row r="44" spans="1:32" ht="15.75" customHeight="1" x14ac:dyDescent="0.25">
      <c r="A44" s="12" t="s">
        <v>288</v>
      </c>
      <c r="B44" s="9" t="s">
        <v>173</v>
      </c>
      <c r="C44" s="17">
        <v>0</v>
      </c>
      <c r="D44" s="17">
        <v>0.93575000000000008</v>
      </c>
      <c r="E44" s="17">
        <v>0</v>
      </c>
      <c r="F44" s="17">
        <f t="shared" si="1"/>
        <v>0.31191666666666668</v>
      </c>
      <c r="G44" s="17">
        <v>6443654</v>
      </c>
      <c r="H44" s="17">
        <f t="shared" si="8"/>
        <v>1.0374331550802138</v>
      </c>
      <c r="I44" s="17">
        <f t="shared" si="9"/>
        <v>2085.1193417415329</v>
      </c>
    </row>
    <row r="45" spans="1:32" s="2" customFormat="1" ht="15.75" customHeight="1" x14ac:dyDescent="0.25">
      <c r="A45" s="12" t="s">
        <v>289</v>
      </c>
      <c r="B45" s="9" t="s">
        <v>278</v>
      </c>
      <c r="C45" s="17">
        <v>0</v>
      </c>
      <c r="D45" s="17">
        <v>0</v>
      </c>
      <c r="E45" s="17">
        <v>0</v>
      </c>
      <c r="F45" s="17">
        <f t="shared" si="1"/>
        <v>0</v>
      </c>
      <c r="G45" s="17">
        <v>14380234</v>
      </c>
      <c r="H45" s="17">
        <f t="shared" si="8"/>
        <v>1.0374331550802138</v>
      </c>
      <c r="I45" s="17">
        <f t="shared" si="9"/>
        <v>0</v>
      </c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</row>
    <row r="46" spans="1:32" ht="31.5" customHeight="1" x14ac:dyDescent="0.25">
      <c r="A46" s="12" t="s">
        <v>95</v>
      </c>
      <c r="B46" s="9" t="s">
        <v>6</v>
      </c>
      <c r="C46" s="17">
        <v>0.04</v>
      </c>
      <c r="D46" s="17">
        <v>0</v>
      </c>
      <c r="E46" s="17">
        <f>SUM(E48:E73)</f>
        <v>0</v>
      </c>
      <c r="F46" s="17">
        <f>SUM(F48:F73)</f>
        <v>1.3333333333333334E-2</v>
      </c>
      <c r="G46" s="17" t="s">
        <v>10</v>
      </c>
      <c r="H46" s="17" t="s">
        <v>10</v>
      </c>
      <c r="I46" s="17">
        <f>SUM(I48:I73)</f>
        <v>35.084735190296954</v>
      </c>
    </row>
    <row r="47" spans="1:32" s="2" customFormat="1" ht="15.75" customHeight="1" x14ac:dyDescent="0.25">
      <c r="A47" s="12" t="s">
        <v>96</v>
      </c>
      <c r="B47" s="9" t="s">
        <v>202</v>
      </c>
      <c r="C47" s="17">
        <v>0</v>
      </c>
      <c r="D47" s="17">
        <v>0</v>
      </c>
      <c r="E47" s="17">
        <v>0</v>
      </c>
      <c r="F47" s="17">
        <v>0</v>
      </c>
      <c r="G47" s="17" t="s">
        <v>10</v>
      </c>
      <c r="H47" s="17" t="s">
        <v>10</v>
      </c>
      <c r="I47" s="17">
        <v>0</v>
      </c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</row>
    <row r="48" spans="1:32" s="2" customFormat="1" ht="31.5" customHeight="1" x14ac:dyDescent="0.25">
      <c r="A48" s="12" t="s">
        <v>290</v>
      </c>
      <c r="B48" s="9" t="s">
        <v>260</v>
      </c>
      <c r="C48" s="17">
        <v>0</v>
      </c>
      <c r="D48" s="17">
        <v>0</v>
      </c>
      <c r="E48" s="17">
        <v>0</v>
      </c>
      <c r="F48" s="17">
        <v>0</v>
      </c>
      <c r="G48" s="17" t="s">
        <v>10</v>
      </c>
      <c r="H48" s="17" t="s">
        <v>10</v>
      </c>
      <c r="I48" s="17">
        <v>0</v>
      </c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</row>
    <row r="49" spans="1:32" s="2" customFormat="1" ht="31.5" customHeight="1" x14ac:dyDescent="0.25">
      <c r="A49" s="12" t="s">
        <v>291</v>
      </c>
      <c r="B49" s="9" t="s">
        <v>292</v>
      </c>
      <c r="C49" s="17">
        <v>0</v>
      </c>
      <c r="D49" s="17">
        <v>0</v>
      </c>
      <c r="E49" s="17">
        <v>0</v>
      </c>
      <c r="F49" s="17">
        <v>0</v>
      </c>
      <c r="G49" s="17" t="s">
        <v>10</v>
      </c>
      <c r="H49" s="17" t="s">
        <v>10</v>
      </c>
      <c r="I49" s="17">
        <v>0</v>
      </c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</row>
    <row r="50" spans="1:32" ht="15.75" customHeight="1" x14ac:dyDescent="0.25">
      <c r="A50" s="12" t="s">
        <v>293</v>
      </c>
      <c r="B50" s="9" t="s">
        <v>174</v>
      </c>
      <c r="C50" s="17">
        <v>0</v>
      </c>
      <c r="D50" s="17">
        <v>0</v>
      </c>
      <c r="E50" s="17">
        <v>0</v>
      </c>
      <c r="F50" s="17">
        <f t="shared" si="1"/>
        <v>0</v>
      </c>
      <c r="G50" s="17">
        <v>2393639</v>
      </c>
      <c r="H50" s="17">
        <f>8.26/7.97</f>
        <v>1.0363864491844417</v>
      </c>
      <c r="I50" s="17">
        <f t="shared" ref="I50:I53" si="10">(F50*G50*H50)/1000</f>
        <v>0</v>
      </c>
    </row>
    <row r="51" spans="1:32" ht="31.5" customHeight="1" x14ac:dyDescent="0.25">
      <c r="A51" s="12" t="s">
        <v>294</v>
      </c>
      <c r="B51" s="9" t="s">
        <v>295</v>
      </c>
      <c r="C51" s="17">
        <v>0</v>
      </c>
      <c r="D51" s="17">
        <v>0</v>
      </c>
      <c r="E51" s="17">
        <v>0</v>
      </c>
      <c r="F51" s="17">
        <f t="shared" si="1"/>
        <v>0</v>
      </c>
      <c r="G51" s="17">
        <v>2393639</v>
      </c>
      <c r="H51" s="17">
        <f t="shared" ref="H51:H53" si="11">8.26/7.97</f>
        <v>1.0363864491844417</v>
      </c>
      <c r="I51" s="17">
        <f t="shared" si="10"/>
        <v>0</v>
      </c>
    </row>
    <row r="52" spans="1:32" ht="31.5" customHeight="1" x14ac:dyDescent="0.25">
      <c r="A52" s="12" t="s">
        <v>296</v>
      </c>
      <c r="B52" s="9" t="s">
        <v>180</v>
      </c>
      <c r="C52" s="17">
        <v>0</v>
      </c>
      <c r="D52" s="17">
        <v>0</v>
      </c>
      <c r="E52" s="17">
        <v>0</v>
      </c>
      <c r="F52" s="17">
        <f t="shared" si="1"/>
        <v>0</v>
      </c>
      <c r="G52" s="17">
        <v>2393639</v>
      </c>
      <c r="H52" s="17">
        <f t="shared" si="11"/>
        <v>1.0363864491844417</v>
      </c>
      <c r="I52" s="17">
        <f t="shared" si="10"/>
        <v>0</v>
      </c>
    </row>
    <row r="53" spans="1:32" ht="31.5" customHeight="1" x14ac:dyDescent="0.25">
      <c r="A53" s="12" t="s">
        <v>297</v>
      </c>
      <c r="B53" s="9" t="s">
        <v>298</v>
      </c>
      <c r="C53" s="17">
        <v>0</v>
      </c>
      <c r="D53" s="17">
        <v>0</v>
      </c>
      <c r="E53" s="17">
        <v>0</v>
      </c>
      <c r="F53" s="17">
        <f t="shared" si="1"/>
        <v>0</v>
      </c>
      <c r="G53" s="17">
        <v>2393639</v>
      </c>
      <c r="H53" s="17">
        <f t="shared" si="11"/>
        <v>1.0363864491844417</v>
      </c>
      <c r="I53" s="17">
        <f t="shared" si="10"/>
        <v>0</v>
      </c>
    </row>
    <row r="54" spans="1:32" s="2" customFormat="1" ht="31.5" customHeight="1" x14ac:dyDescent="0.25">
      <c r="A54" s="12" t="s">
        <v>299</v>
      </c>
      <c r="B54" s="9" t="s">
        <v>300</v>
      </c>
      <c r="C54" s="17">
        <v>0</v>
      </c>
      <c r="D54" s="17">
        <v>0</v>
      </c>
      <c r="E54" s="17">
        <v>0</v>
      </c>
      <c r="F54" s="17">
        <v>0</v>
      </c>
      <c r="G54" s="17" t="s">
        <v>10</v>
      </c>
      <c r="H54" s="17" t="s">
        <v>10</v>
      </c>
      <c r="I54" s="17">
        <v>0</v>
      </c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</row>
    <row r="55" spans="1:32" s="2" customFormat="1" ht="15.75" customHeight="1" x14ac:dyDescent="0.25">
      <c r="A55" s="8" t="s">
        <v>301</v>
      </c>
      <c r="B55" s="6" t="s">
        <v>174</v>
      </c>
      <c r="C55" s="17">
        <v>0</v>
      </c>
      <c r="D55" s="17">
        <v>0</v>
      </c>
      <c r="E55" s="17">
        <v>0</v>
      </c>
      <c r="F55" s="17">
        <f t="shared" si="1"/>
        <v>0</v>
      </c>
      <c r="G55" s="17">
        <v>2393639</v>
      </c>
      <c r="H55" s="17">
        <f t="shared" ref="H55:H58" si="12">8.26/7.97</f>
        <v>1.0363864491844417</v>
      </c>
      <c r="I55" s="17">
        <f t="shared" ref="I55:I58" si="13">(F55*G55*H55)/1000</f>
        <v>0</v>
      </c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</row>
    <row r="56" spans="1:32" s="2" customFormat="1" ht="31.5" customHeight="1" x14ac:dyDescent="0.25">
      <c r="A56" s="8" t="s">
        <v>302</v>
      </c>
      <c r="B56" s="6" t="s">
        <v>295</v>
      </c>
      <c r="C56" s="17">
        <v>0</v>
      </c>
      <c r="D56" s="17">
        <v>0</v>
      </c>
      <c r="E56" s="17">
        <v>0</v>
      </c>
      <c r="F56" s="17">
        <f t="shared" si="1"/>
        <v>0</v>
      </c>
      <c r="G56" s="17">
        <v>2393639</v>
      </c>
      <c r="H56" s="17">
        <f t="shared" si="12"/>
        <v>1.0363864491844417</v>
      </c>
      <c r="I56" s="17">
        <f t="shared" si="13"/>
        <v>0</v>
      </c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</row>
    <row r="57" spans="1:32" ht="31.5" customHeight="1" x14ac:dyDescent="0.25">
      <c r="A57" s="8" t="s">
        <v>303</v>
      </c>
      <c r="B57" s="6" t="s">
        <v>180</v>
      </c>
      <c r="C57" s="17">
        <v>0</v>
      </c>
      <c r="D57" s="17">
        <v>0</v>
      </c>
      <c r="E57" s="17">
        <v>0</v>
      </c>
      <c r="F57" s="17">
        <f t="shared" si="1"/>
        <v>0</v>
      </c>
      <c r="G57" s="17">
        <v>2393639</v>
      </c>
      <c r="H57" s="17">
        <f t="shared" si="12"/>
        <v>1.0363864491844417</v>
      </c>
      <c r="I57" s="17">
        <f t="shared" si="13"/>
        <v>0</v>
      </c>
    </row>
    <row r="58" spans="1:32" s="2" customFormat="1" ht="31.5" customHeight="1" x14ac:dyDescent="0.25">
      <c r="A58" s="8" t="s">
        <v>1545</v>
      </c>
      <c r="B58" s="6" t="s">
        <v>298</v>
      </c>
      <c r="C58" s="17">
        <v>0</v>
      </c>
      <c r="D58" s="17">
        <v>0</v>
      </c>
      <c r="E58" s="17">
        <v>0</v>
      </c>
      <c r="F58" s="17">
        <f t="shared" si="1"/>
        <v>0</v>
      </c>
      <c r="G58" s="17">
        <v>2393639</v>
      </c>
      <c r="H58" s="17">
        <f t="shared" si="12"/>
        <v>1.0363864491844417</v>
      </c>
      <c r="I58" s="17">
        <f t="shared" si="13"/>
        <v>0</v>
      </c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</row>
    <row r="59" spans="1:32" s="2" customFormat="1" ht="31.5" customHeight="1" x14ac:dyDescent="0.25">
      <c r="A59" s="8" t="s">
        <v>304</v>
      </c>
      <c r="B59" s="6" t="s">
        <v>271</v>
      </c>
      <c r="C59" s="17">
        <v>0</v>
      </c>
      <c r="D59" s="17">
        <v>0</v>
      </c>
      <c r="E59" s="17">
        <v>0</v>
      </c>
      <c r="F59" s="17">
        <v>0</v>
      </c>
      <c r="G59" s="17" t="s">
        <v>10</v>
      </c>
      <c r="H59" s="17" t="s">
        <v>10</v>
      </c>
      <c r="I59" s="17">
        <v>0</v>
      </c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</row>
    <row r="60" spans="1:32" s="2" customFormat="1" ht="31.5" customHeight="1" x14ac:dyDescent="0.25">
      <c r="A60" s="8" t="s">
        <v>305</v>
      </c>
      <c r="B60" s="6" t="s">
        <v>292</v>
      </c>
      <c r="C60" s="17">
        <v>0</v>
      </c>
      <c r="D60" s="17">
        <v>0</v>
      </c>
      <c r="E60" s="17">
        <v>0</v>
      </c>
      <c r="F60" s="17">
        <v>0</v>
      </c>
      <c r="G60" s="17" t="s">
        <v>10</v>
      </c>
      <c r="H60" s="17" t="s">
        <v>10</v>
      </c>
      <c r="I60" s="17">
        <v>0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</row>
    <row r="61" spans="1:32" s="2" customFormat="1" ht="15.75" customHeight="1" x14ac:dyDescent="0.25">
      <c r="A61" s="8" t="s">
        <v>306</v>
      </c>
      <c r="B61" s="6" t="s">
        <v>174</v>
      </c>
      <c r="C61" s="17">
        <v>0</v>
      </c>
      <c r="D61" s="17">
        <v>0</v>
      </c>
      <c r="E61" s="17">
        <v>0</v>
      </c>
      <c r="F61" s="17">
        <f t="shared" si="1"/>
        <v>0</v>
      </c>
      <c r="G61" s="17">
        <v>2941172</v>
      </c>
      <c r="H61" s="17">
        <f t="shared" ref="H61:H63" si="14">8.26/7.97</f>
        <v>1.0363864491844417</v>
      </c>
      <c r="I61" s="17">
        <f t="shared" ref="I61:I63" si="15">(F61*G61*H61)/1000</f>
        <v>0</v>
      </c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</row>
    <row r="62" spans="1:32" s="2" customFormat="1" ht="31.5" customHeight="1" x14ac:dyDescent="0.25">
      <c r="A62" s="8" t="s">
        <v>307</v>
      </c>
      <c r="B62" s="6" t="s">
        <v>295</v>
      </c>
      <c r="C62" s="17">
        <v>0</v>
      </c>
      <c r="D62" s="17">
        <v>0</v>
      </c>
      <c r="E62" s="17">
        <v>0</v>
      </c>
      <c r="F62" s="17">
        <f t="shared" si="1"/>
        <v>0</v>
      </c>
      <c r="G62" s="17">
        <v>2941172</v>
      </c>
      <c r="H62" s="17">
        <f t="shared" si="14"/>
        <v>1.0363864491844417</v>
      </c>
      <c r="I62" s="17">
        <f t="shared" si="15"/>
        <v>0</v>
      </c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</row>
    <row r="63" spans="1:32" s="2" customFormat="1" ht="31.5" customHeight="1" x14ac:dyDescent="0.25">
      <c r="A63" s="8" t="s">
        <v>308</v>
      </c>
      <c r="B63" s="6" t="s">
        <v>180</v>
      </c>
      <c r="C63" s="17">
        <v>0</v>
      </c>
      <c r="D63" s="17">
        <v>0</v>
      </c>
      <c r="E63" s="17">
        <v>0</v>
      </c>
      <c r="F63" s="17">
        <f t="shared" si="1"/>
        <v>0</v>
      </c>
      <c r="G63" s="17">
        <v>2941172</v>
      </c>
      <c r="H63" s="17">
        <f t="shared" si="14"/>
        <v>1.0363864491844417</v>
      </c>
      <c r="I63" s="17">
        <f t="shared" si="15"/>
        <v>0</v>
      </c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</row>
    <row r="64" spans="1:32" s="2" customFormat="1" ht="31.5" customHeight="1" x14ac:dyDescent="0.25">
      <c r="A64" s="8" t="s">
        <v>309</v>
      </c>
      <c r="B64" s="6" t="s">
        <v>300</v>
      </c>
      <c r="C64" s="17">
        <v>0</v>
      </c>
      <c r="D64" s="17">
        <v>0</v>
      </c>
      <c r="E64" s="17">
        <v>0</v>
      </c>
      <c r="F64" s="17">
        <v>0</v>
      </c>
      <c r="G64" s="17" t="s">
        <v>10</v>
      </c>
      <c r="H64" s="17" t="s">
        <v>10</v>
      </c>
      <c r="I64" s="17">
        <v>0</v>
      </c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</row>
    <row r="65" spans="1:32" s="2" customFormat="1" ht="31.5" customHeight="1" x14ac:dyDescent="0.25">
      <c r="A65" s="8" t="s">
        <v>310</v>
      </c>
      <c r="B65" s="6" t="s">
        <v>295</v>
      </c>
      <c r="C65" s="17">
        <v>0</v>
      </c>
      <c r="D65" s="17">
        <v>0</v>
      </c>
      <c r="E65" s="17">
        <v>0</v>
      </c>
      <c r="F65" s="17">
        <f t="shared" si="1"/>
        <v>0</v>
      </c>
      <c r="G65" s="17">
        <v>2941172</v>
      </c>
      <c r="H65" s="17">
        <f t="shared" ref="H65:H66" si="16">8.26/7.97</f>
        <v>1.0363864491844417</v>
      </c>
      <c r="I65" s="17">
        <f t="shared" ref="I65:I66" si="17">(F65*G65*H65)/1000</f>
        <v>0</v>
      </c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</row>
    <row r="66" spans="1:32" s="2" customFormat="1" ht="15.75" customHeight="1" x14ac:dyDescent="0.25">
      <c r="A66" s="8" t="s">
        <v>311</v>
      </c>
      <c r="B66" s="6" t="s">
        <v>312</v>
      </c>
      <c r="C66" s="17">
        <v>0</v>
      </c>
      <c r="D66" s="17">
        <v>0</v>
      </c>
      <c r="E66" s="17">
        <v>0</v>
      </c>
      <c r="F66" s="17">
        <f t="shared" si="1"/>
        <v>0</v>
      </c>
      <c r="G66" s="17">
        <v>7111427</v>
      </c>
      <c r="H66" s="17">
        <f t="shared" si="16"/>
        <v>1.0363864491844417</v>
      </c>
      <c r="I66" s="17">
        <f t="shared" si="17"/>
        <v>0</v>
      </c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</row>
    <row r="67" spans="1:32" ht="15.75" customHeight="1" x14ac:dyDescent="0.25">
      <c r="A67" s="8" t="s">
        <v>313</v>
      </c>
      <c r="B67" s="6" t="s">
        <v>209</v>
      </c>
      <c r="C67" s="17">
        <v>0</v>
      </c>
      <c r="D67" s="17">
        <v>0</v>
      </c>
      <c r="E67" s="17">
        <v>0</v>
      </c>
      <c r="F67" s="17">
        <v>0</v>
      </c>
      <c r="G67" s="17" t="s">
        <v>10</v>
      </c>
      <c r="H67" s="17" t="s">
        <v>10</v>
      </c>
      <c r="I67" s="17">
        <v>0</v>
      </c>
    </row>
    <row r="68" spans="1:32" s="2" customFormat="1" ht="31.5" customHeight="1" x14ac:dyDescent="0.25">
      <c r="A68" s="8" t="s">
        <v>314</v>
      </c>
      <c r="B68" s="6" t="s">
        <v>260</v>
      </c>
      <c r="C68" s="17">
        <v>0</v>
      </c>
      <c r="D68" s="17">
        <v>0</v>
      </c>
      <c r="E68" s="17">
        <v>0</v>
      </c>
      <c r="F68" s="17">
        <v>0</v>
      </c>
      <c r="G68" s="17" t="s">
        <v>10</v>
      </c>
      <c r="H68" s="17" t="s">
        <v>10</v>
      </c>
      <c r="I68" s="17">
        <v>0</v>
      </c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</row>
    <row r="69" spans="1:32" ht="31.5" customHeight="1" x14ac:dyDescent="0.25">
      <c r="A69" s="8" t="s">
        <v>315</v>
      </c>
      <c r="B69" s="6" t="s">
        <v>292</v>
      </c>
      <c r="C69" s="17">
        <v>0</v>
      </c>
      <c r="D69" s="17">
        <v>0</v>
      </c>
      <c r="E69" s="17">
        <v>0</v>
      </c>
      <c r="F69" s="17">
        <f t="shared" si="1"/>
        <v>0</v>
      </c>
      <c r="G69" s="17">
        <v>1848750</v>
      </c>
      <c r="H69" s="17">
        <f>8.26/7.97</f>
        <v>1.0363864491844417</v>
      </c>
      <c r="I69" s="17">
        <f>(F69*G69*H69)/1000</f>
        <v>0</v>
      </c>
    </row>
    <row r="70" spans="1:32" ht="31.5" customHeight="1" x14ac:dyDescent="0.25">
      <c r="A70" s="8" t="s">
        <v>316</v>
      </c>
      <c r="B70" s="6" t="s">
        <v>271</v>
      </c>
      <c r="C70" s="17">
        <v>0</v>
      </c>
      <c r="D70" s="17">
        <v>0</v>
      </c>
      <c r="E70" s="17">
        <v>0</v>
      </c>
      <c r="F70" s="17">
        <v>0</v>
      </c>
      <c r="G70" s="17" t="s">
        <v>10</v>
      </c>
      <c r="H70" s="17" t="s">
        <v>10</v>
      </c>
      <c r="I70" s="17">
        <v>0</v>
      </c>
    </row>
    <row r="71" spans="1:32" ht="31.5" customHeight="1" x14ac:dyDescent="0.25">
      <c r="A71" s="8" t="s">
        <v>317</v>
      </c>
      <c r="B71" s="6" t="s">
        <v>292</v>
      </c>
      <c r="C71" s="18">
        <v>0</v>
      </c>
      <c r="D71" s="17">
        <v>0</v>
      </c>
      <c r="E71" s="17">
        <v>0</v>
      </c>
      <c r="F71" s="17">
        <v>0</v>
      </c>
      <c r="G71" s="17" t="s">
        <v>10</v>
      </c>
      <c r="H71" s="17" t="s">
        <v>10</v>
      </c>
      <c r="I71" s="17">
        <v>0</v>
      </c>
    </row>
    <row r="72" spans="1:32" s="2" customFormat="1" ht="31.5" customHeight="1" x14ac:dyDescent="0.25">
      <c r="A72" s="8" t="s">
        <v>318</v>
      </c>
      <c r="B72" s="6" t="s">
        <v>170</v>
      </c>
      <c r="C72" s="17">
        <v>0</v>
      </c>
      <c r="D72" s="17">
        <v>0</v>
      </c>
      <c r="E72" s="17">
        <v>0</v>
      </c>
      <c r="F72" s="17">
        <f t="shared" si="1"/>
        <v>0</v>
      </c>
      <c r="G72" s="17">
        <v>2538971</v>
      </c>
      <c r="H72" s="17">
        <f t="shared" ref="H72:H73" si="18">8.26/7.97</f>
        <v>1.0363864491844417</v>
      </c>
      <c r="I72" s="17">
        <f t="shared" ref="I72:I73" si="19">(F72*G72*H72)/1000</f>
        <v>0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32" ht="31.5" customHeight="1" x14ac:dyDescent="0.25">
      <c r="A73" s="8" t="s">
        <v>319</v>
      </c>
      <c r="B73" s="6" t="s">
        <v>171</v>
      </c>
      <c r="C73" s="17">
        <v>0.04</v>
      </c>
      <c r="D73" s="17">
        <v>0</v>
      </c>
      <c r="E73" s="17">
        <v>0</v>
      </c>
      <c r="F73" s="17">
        <f t="shared" si="1"/>
        <v>1.3333333333333334E-2</v>
      </c>
      <c r="G73" s="17">
        <v>2538971</v>
      </c>
      <c r="H73" s="17">
        <f t="shared" si="18"/>
        <v>1.0363864491844417</v>
      </c>
      <c r="I73" s="17">
        <f t="shared" si="19"/>
        <v>35.084735190296954</v>
      </c>
    </row>
    <row r="74" spans="1:32" s="2" customFormat="1" ht="47.25" customHeight="1" x14ac:dyDescent="0.25">
      <c r="A74" s="8" t="s">
        <v>97</v>
      </c>
      <c r="B74" s="6" t="s">
        <v>7</v>
      </c>
      <c r="C74" s="17">
        <v>0</v>
      </c>
      <c r="D74" s="17">
        <v>0</v>
      </c>
      <c r="E74" s="17">
        <f>SUM(E76:E87)</f>
        <v>0</v>
      </c>
      <c r="F74" s="17">
        <f>SUM(F76:F87)</f>
        <v>0</v>
      </c>
      <c r="G74" s="17" t="s">
        <v>10</v>
      </c>
      <c r="H74" s="17" t="s">
        <v>10</v>
      </c>
      <c r="I74" s="17">
        <f>SUM(I76:I87)</f>
        <v>0</v>
      </c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32" ht="15.75" customHeight="1" x14ac:dyDescent="0.25">
      <c r="A75" s="8" t="s">
        <v>320</v>
      </c>
      <c r="B75" s="6" t="s">
        <v>202</v>
      </c>
      <c r="C75" s="17">
        <v>0</v>
      </c>
      <c r="D75" s="17">
        <v>0</v>
      </c>
      <c r="E75" s="17">
        <v>0</v>
      </c>
      <c r="F75" s="17">
        <v>0</v>
      </c>
      <c r="G75" s="17" t="s">
        <v>10</v>
      </c>
      <c r="H75" s="17" t="s">
        <v>10</v>
      </c>
      <c r="I75" s="17">
        <v>0</v>
      </c>
    </row>
    <row r="76" spans="1:32" s="25" customFormat="1" ht="15.75" customHeight="1" x14ac:dyDescent="0.25">
      <c r="A76" s="8" t="s">
        <v>321</v>
      </c>
      <c r="B76" s="9" t="s">
        <v>322</v>
      </c>
      <c r="C76" s="18">
        <v>0</v>
      </c>
      <c r="D76" s="18">
        <v>0</v>
      </c>
      <c r="E76" s="18">
        <v>0</v>
      </c>
      <c r="F76" s="18">
        <v>0</v>
      </c>
      <c r="G76" s="18" t="s">
        <v>10</v>
      </c>
      <c r="H76" s="17" t="s">
        <v>10</v>
      </c>
      <c r="I76" s="18">
        <v>0</v>
      </c>
    </row>
    <row r="77" spans="1:32" s="25" customFormat="1" ht="15.75" customHeight="1" x14ac:dyDescent="0.25">
      <c r="A77" s="8" t="s">
        <v>323</v>
      </c>
      <c r="B77" s="9" t="s">
        <v>324</v>
      </c>
      <c r="C77" s="18">
        <v>0</v>
      </c>
      <c r="D77" s="18">
        <v>0</v>
      </c>
      <c r="E77" s="18">
        <v>0</v>
      </c>
      <c r="F77" s="18">
        <f t="shared" si="1"/>
        <v>0</v>
      </c>
      <c r="G77" s="18">
        <v>0</v>
      </c>
      <c r="H77" s="17">
        <f>10.42/10.04</f>
        <v>1.0378486055776894</v>
      </c>
      <c r="I77" s="18">
        <f>(F77*G77*H77)/1000</f>
        <v>0</v>
      </c>
    </row>
    <row r="78" spans="1:32" s="25" customFormat="1" ht="15.75" customHeight="1" x14ac:dyDescent="0.25">
      <c r="A78" s="8" t="s">
        <v>325</v>
      </c>
      <c r="B78" s="9" t="s">
        <v>326</v>
      </c>
      <c r="C78" s="18">
        <v>0</v>
      </c>
      <c r="D78" s="18">
        <v>0</v>
      </c>
      <c r="E78" s="18">
        <v>0</v>
      </c>
      <c r="F78" s="18">
        <v>0</v>
      </c>
      <c r="G78" s="17" t="s">
        <v>10</v>
      </c>
      <c r="H78" s="17" t="s">
        <v>10</v>
      </c>
      <c r="I78" s="18">
        <v>0</v>
      </c>
    </row>
    <row r="79" spans="1:32" s="25" customFormat="1" ht="15.75" customHeight="1" x14ac:dyDescent="0.25">
      <c r="A79" s="8" t="s">
        <v>327</v>
      </c>
      <c r="B79" s="11" t="s">
        <v>328</v>
      </c>
      <c r="C79" s="18">
        <v>0</v>
      </c>
      <c r="D79" s="18">
        <v>0</v>
      </c>
      <c r="E79" s="18">
        <v>0</v>
      </c>
      <c r="F79" s="17">
        <f t="shared" si="1"/>
        <v>0</v>
      </c>
      <c r="G79" s="18">
        <v>326484</v>
      </c>
      <c r="H79" s="17">
        <f>10.42/10.04</f>
        <v>1.0378486055776894</v>
      </c>
      <c r="I79" s="17">
        <f>(F79*G79*H79)/1000</f>
        <v>0</v>
      </c>
    </row>
    <row r="80" spans="1:32" s="25" customFormat="1" ht="15.75" customHeight="1" x14ac:dyDescent="0.25">
      <c r="A80" s="8" t="s">
        <v>1546</v>
      </c>
      <c r="B80" s="9" t="s">
        <v>1547</v>
      </c>
      <c r="C80" s="18">
        <v>0</v>
      </c>
      <c r="D80" s="18">
        <v>0</v>
      </c>
      <c r="E80" s="18">
        <v>0</v>
      </c>
      <c r="F80" s="18">
        <v>0</v>
      </c>
      <c r="G80" s="18" t="s">
        <v>10</v>
      </c>
      <c r="H80" s="17" t="s">
        <v>10</v>
      </c>
      <c r="I80" s="18">
        <v>0</v>
      </c>
    </row>
    <row r="81" spans="1:9" s="25" customFormat="1" ht="15.75" customHeight="1" x14ac:dyDescent="0.25">
      <c r="A81" s="8" t="s">
        <v>1548</v>
      </c>
      <c r="B81" s="11" t="s">
        <v>333</v>
      </c>
      <c r="C81" s="18">
        <v>0</v>
      </c>
      <c r="D81" s="18">
        <v>0</v>
      </c>
      <c r="E81" s="18">
        <v>0</v>
      </c>
      <c r="F81" s="17">
        <f t="shared" ref="F81" si="20">(C81+D81+E81)/3</f>
        <v>0</v>
      </c>
      <c r="G81" s="18">
        <v>5229682</v>
      </c>
      <c r="H81" s="17">
        <f>10.42/10.04</f>
        <v>1.0378486055776894</v>
      </c>
      <c r="I81" s="17">
        <f>(F81*G81*H81)/1000</f>
        <v>0</v>
      </c>
    </row>
    <row r="82" spans="1:9" s="25" customFormat="1" ht="15.75" customHeight="1" x14ac:dyDescent="0.25">
      <c r="A82" s="8" t="s">
        <v>329</v>
      </c>
      <c r="B82" s="11" t="s">
        <v>209</v>
      </c>
      <c r="C82" s="18">
        <v>0</v>
      </c>
      <c r="D82" s="18">
        <v>0</v>
      </c>
      <c r="E82" s="18">
        <v>0</v>
      </c>
      <c r="F82" s="17">
        <v>0</v>
      </c>
      <c r="G82" s="18" t="s">
        <v>10</v>
      </c>
      <c r="H82" s="17" t="s">
        <v>10</v>
      </c>
      <c r="I82" s="17">
        <v>0</v>
      </c>
    </row>
    <row r="83" spans="1:9" s="25" customFormat="1" ht="15.75" customHeight="1" x14ac:dyDescent="0.25">
      <c r="A83" s="23" t="s">
        <v>330</v>
      </c>
      <c r="B83" s="9" t="s">
        <v>331</v>
      </c>
      <c r="C83" s="18">
        <v>0</v>
      </c>
      <c r="D83" s="18">
        <v>0</v>
      </c>
      <c r="E83" s="18">
        <v>0</v>
      </c>
      <c r="F83" s="18">
        <v>0</v>
      </c>
      <c r="G83" s="18" t="s">
        <v>10</v>
      </c>
      <c r="H83" s="18" t="s">
        <v>10</v>
      </c>
      <c r="I83" s="18">
        <v>0</v>
      </c>
    </row>
    <row r="84" spans="1:9" s="25" customFormat="1" ht="94.5" customHeight="1" x14ac:dyDescent="0.25">
      <c r="A84" s="23" t="s">
        <v>332</v>
      </c>
      <c r="B84" s="9" t="s">
        <v>333</v>
      </c>
      <c r="C84" s="18">
        <v>0</v>
      </c>
      <c r="D84" s="18">
        <v>0</v>
      </c>
      <c r="E84" s="18">
        <v>0</v>
      </c>
      <c r="F84" s="18">
        <f t="shared" si="1"/>
        <v>0</v>
      </c>
      <c r="G84" s="18">
        <v>1586702</v>
      </c>
      <c r="H84" s="18">
        <f t="shared" ref="H84:H89" si="21">10.42/10.04</f>
        <v>1.0378486055776894</v>
      </c>
      <c r="I84" s="18">
        <f t="shared" ref="I84:I87" si="22">(F84*G84*H84)/1000</f>
        <v>0</v>
      </c>
    </row>
    <row r="85" spans="1:9" s="25" customFormat="1" ht="15.75" customHeight="1" x14ac:dyDescent="0.25">
      <c r="A85" s="23" t="s">
        <v>334</v>
      </c>
      <c r="B85" s="9" t="s">
        <v>324</v>
      </c>
      <c r="C85" s="18">
        <v>0</v>
      </c>
      <c r="D85" s="18">
        <v>0</v>
      </c>
      <c r="E85" s="18">
        <v>0</v>
      </c>
      <c r="F85" s="17">
        <f t="shared" si="1"/>
        <v>0</v>
      </c>
      <c r="G85" s="18">
        <v>2784643</v>
      </c>
      <c r="H85" s="18">
        <f t="shared" si="21"/>
        <v>1.0378486055776894</v>
      </c>
      <c r="I85" s="17">
        <f t="shared" si="22"/>
        <v>0</v>
      </c>
    </row>
    <row r="86" spans="1:9" s="25" customFormat="1" ht="15.75" customHeight="1" x14ac:dyDescent="0.25">
      <c r="A86" s="23" t="s">
        <v>1549</v>
      </c>
      <c r="B86" s="9" t="s">
        <v>326</v>
      </c>
      <c r="C86" s="18">
        <v>0</v>
      </c>
      <c r="D86" s="18">
        <v>0</v>
      </c>
      <c r="E86" s="18">
        <v>0</v>
      </c>
      <c r="F86" s="17">
        <v>0</v>
      </c>
      <c r="G86" s="18" t="s">
        <v>10</v>
      </c>
      <c r="H86" s="18" t="s">
        <v>10</v>
      </c>
      <c r="I86" s="17">
        <v>0</v>
      </c>
    </row>
    <row r="87" spans="1:9" s="25" customFormat="1" ht="31.5" customHeight="1" x14ac:dyDescent="0.25">
      <c r="A87" s="23" t="s">
        <v>1550</v>
      </c>
      <c r="B87" s="9" t="s">
        <v>328</v>
      </c>
      <c r="C87" s="18">
        <v>0</v>
      </c>
      <c r="D87" s="18">
        <v>0</v>
      </c>
      <c r="E87" s="18">
        <v>0</v>
      </c>
      <c r="F87" s="17">
        <f t="shared" si="1"/>
        <v>0</v>
      </c>
      <c r="G87" s="18">
        <v>1586701.6667056584</v>
      </c>
      <c r="H87" s="18">
        <f t="shared" si="21"/>
        <v>1.0378486055776894</v>
      </c>
      <c r="I87" s="17">
        <f t="shared" si="22"/>
        <v>0</v>
      </c>
    </row>
    <row r="88" spans="1:9" s="25" customFormat="1" ht="31.5" customHeight="1" x14ac:dyDescent="0.25">
      <c r="A88" s="23" t="s">
        <v>1551</v>
      </c>
      <c r="B88" s="9" t="s">
        <v>1547</v>
      </c>
      <c r="C88" s="18">
        <v>0</v>
      </c>
      <c r="D88" s="18">
        <v>0</v>
      </c>
      <c r="E88" s="18">
        <v>0</v>
      </c>
      <c r="F88" s="17">
        <v>0</v>
      </c>
      <c r="G88" s="18" t="s">
        <v>10</v>
      </c>
      <c r="H88" s="18" t="s">
        <v>10</v>
      </c>
      <c r="I88" s="17">
        <v>0</v>
      </c>
    </row>
    <row r="89" spans="1:9" s="25" customFormat="1" ht="31.5" customHeight="1" x14ac:dyDescent="0.25">
      <c r="A89" s="23" t="s">
        <v>1552</v>
      </c>
      <c r="B89" s="9" t="s">
        <v>333</v>
      </c>
      <c r="C89" s="18">
        <v>0</v>
      </c>
      <c r="D89" s="18">
        <v>0</v>
      </c>
      <c r="E89" s="18">
        <v>0</v>
      </c>
      <c r="F89" s="17">
        <f t="shared" ref="F89" si="23">(C89+D89+E89)/3</f>
        <v>0</v>
      </c>
      <c r="G89" s="18">
        <v>6537103</v>
      </c>
      <c r="H89" s="18">
        <f t="shared" si="21"/>
        <v>1.0378486055776894</v>
      </c>
      <c r="I89" s="17">
        <f t="shared" ref="I89" si="24">(F89*G89*H89)/1000</f>
        <v>0</v>
      </c>
    </row>
    <row r="90" spans="1:9" s="25" customFormat="1" ht="31.5" customHeight="1" x14ac:dyDescent="0.25">
      <c r="A90" s="23" t="s">
        <v>98</v>
      </c>
      <c r="B90" s="9" t="s">
        <v>8</v>
      </c>
      <c r="C90" s="18">
        <v>4245.3</v>
      </c>
      <c r="D90" s="18">
        <v>1718</v>
      </c>
      <c r="E90" s="18">
        <f>SUM(E91:E111)</f>
        <v>350</v>
      </c>
      <c r="F90" s="17">
        <f>SUM(F91:F111)</f>
        <v>2104.4333333333334</v>
      </c>
      <c r="G90" s="18" t="s">
        <v>10</v>
      </c>
      <c r="H90" s="18" t="s">
        <v>10</v>
      </c>
      <c r="I90" s="17">
        <f>SUM(I91:I111)</f>
        <v>24057.094653688906</v>
      </c>
    </row>
    <row r="91" spans="1:9" s="25" customFormat="1" ht="31.5" customHeight="1" x14ac:dyDescent="0.25">
      <c r="A91" s="23" t="s">
        <v>181</v>
      </c>
      <c r="B91" s="9" t="s">
        <v>202</v>
      </c>
      <c r="C91" s="18">
        <v>0</v>
      </c>
      <c r="D91" s="18">
        <v>0</v>
      </c>
      <c r="E91" s="18">
        <v>0</v>
      </c>
      <c r="F91" s="17">
        <v>0</v>
      </c>
      <c r="G91" s="18" t="s">
        <v>10</v>
      </c>
      <c r="H91" s="18" t="s">
        <v>10</v>
      </c>
      <c r="I91" s="17">
        <v>0</v>
      </c>
    </row>
    <row r="92" spans="1:9" s="25" customFormat="1" ht="15.75" customHeight="1" x14ac:dyDescent="0.25">
      <c r="A92" s="23" t="s">
        <v>335</v>
      </c>
      <c r="B92" s="9" t="s">
        <v>189</v>
      </c>
      <c r="C92" s="18">
        <v>0</v>
      </c>
      <c r="D92" s="18">
        <v>0</v>
      </c>
      <c r="E92" s="18">
        <v>0</v>
      </c>
      <c r="F92" s="17">
        <v>0</v>
      </c>
      <c r="G92" s="18" t="s">
        <v>10</v>
      </c>
      <c r="H92" s="18" t="s">
        <v>10</v>
      </c>
      <c r="I92" s="17">
        <v>0</v>
      </c>
    </row>
    <row r="93" spans="1:9" s="25" customFormat="1" ht="31.5" customHeight="1" x14ac:dyDescent="0.25">
      <c r="A93" s="23" t="s">
        <v>336</v>
      </c>
      <c r="B93" s="9" t="s">
        <v>175</v>
      </c>
      <c r="C93" s="18">
        <v>0</v>
      </c>
      <c r="D93" s="18">
        <v>0</v>
      </c>
      <c r="E93" s="18">
        <v>0</v>
      </c>
      <c r="F93" s="18">
        <f t="shared" si="1"/>
        <v>0</v>
      </c>
      <c r="G93" s="18">
        <v>38012</v>
      </c>
      <c r="H93" s="18">
        <f t="shared" ref="H93:H97" si="25">10.42/10.04</f>
        <v>1.0378486055776894</v>
      </c>
      <c r="I93" s="18">
        <f t="shared" ref="I93:I97" si="26">(F93*G93*H93)/1000</f>
        <v>0</v>
      </c>
    </row>
    <row r="94" spans="1:9" s="25" customFormat="1" ht="31.5" customHeight="1" x14ac:dyDescent="0.25">
      <c r="A94" s="23" t="s">
        <v>337</v>
      </c>
      <c r="B94" s="9" t="s">
        <v>178</v>
      </c>
      <c r="C94" s="18">
        <v>0</v>
      </c>
      <c r="D94" s="18">
        <v>0</v>
      </c>
      <c r="E94" s="18">
        <v>0</v>
      </c>
      <c r="F94" s="18">
        <f t="shared" si="1"/>
        <v>0</v>
      </c>
      <c r="G94" s="18">
        <v>10089</v>
      </c>
      <c r="H94" s="18">
        <f t="shared" si="25"/>
        <v>1.0378486055776894</v>
      </c>
      <c r="I94" s="18">
        <f t="shared" si="26"/>
        <v>0</v>
      </c>
    </row>
    <row r="95" spans="1:9" s="25" customFormat="1" ht="31.5" customHeight="1" x14ac:dyDescent="0.25">
      <c r="A95" s="23" t="s">
        <v>338</v>
      </c>
      <c r="B95" s="9" t="s">
        <v>176</v>
      </c>
      <c r="C95" s="18">
        <v>1112.5</v>
      </c>
      <c r="D95" s="18">
        <v>660</v>
      </c>
      <c r="E95" s="18">
        <v>0</v>
      </c>
      <c r="F95" s="17">
        <f t="shared" si="1"/>
        <v>590.83333333333337</v>
      </c>
      <c r="G95" s="18">
        <v>6892</v>
      </c>
      <c r="H95" s="18">
        <f t="shared" si="25"/>
        <v>1.0378486055776894</v>
      </c>
      <c r="I95" s="17">
        <f t="shared" si="26"/>
        <v>4226.1437383798147</v>
      </c>
    </row>
    <row r="96" spans="1:9" s="25" customFormat="1" ht="31.5" customHeight="1" x14ac:dyDescent="0.25">
      <c r="A96" s="23" t="s">
        <v>339</v>
      </c>
      <c r="B96" s="9" t="s">
        <v>177</v>
      </c>
      <c r="C96" s="18">
        <v>356</v>
      </c>
      <c r="D96" s="18">
        <v>0</v>
      </c>
      <c r="E96" s="18">
        <v>0</v>
      </c>
      <c r="F96" s="17">
        <f t="shared" si="1"/>
        <v>118.66666666666667</v>
      </c>
      <c r="G96" s="18">
        <v>6881</v>
      </c>
      <c r="H96" s="18">
        <f t="shared" si="25"/>
        <v>1.0378486055776894</v>
      </c>
      <c r="I96" s="17">
        <f t="shared" si="26"/>
        <v>847.45043559096962</v>
      </c>
    </row>
    <row r="97" spans="1:32" s="25" customFormat="1" ht="15.75" customHeight="1" x14ac:dyDescent="0.25">
      <c r="A97" s="23" t="s">
        <v>340</v>
      </c>
      <c r="B97" s="9" t="s">
        <v>179</v>
      </c>
      <c r="C97" s="18">
        <v>0</v>
      </c>
      <c r="D97" s="18">
        <v>0</v>
      </c>
      <c r="E97" s="18">
        <v>0</v>
      </c>
      <c r="F97" s="17">
        <f t="shared" si="1"/>
        <v>0</v>
      </c>
      <c r="G97" s="18">
        <v>4283</v>
      </c>
      <c r="H97" s="18">
        <f t="shared" si="25"/>
        <v>1.0378486055776894</v>
      </c>
      <c r="I97" s="17">
        <f t="shared" si="26"/>
        <v>0</v>
      </c>
    </row>
    <row r="98" spans="1:32" s="25" customFormat="1" ht="15.75" customHeight="1" x14ac:dyDescent="0.25">
      <c r="A98" s="23" t="s">
        <v>341</v>
      </c>
      <c r="B98" s="9" t="s">
        <v>342</v>
      </c>
      <c r="C98" s="18">
        <v>0</v>
      </c>
      <c r="D98" s="18">
        <v>0</v>
      </c>
      <c r="E98" s="18">
        <v>0</v>
      </c>
      <c r="F98" s="17">
        <v>0</v>
      </c>
      <c r="G98" s="18" t="s">
        <v>10</v>
      </c>
      <c r="H98" s="18" t="s">
        <v>10</v>
      </c>
      <c r="I98" s="17">
        <v>0</v>
      </c>
    </row>
    <row r="99" spans="1:32" ht="31.5" customHeight="1" x14ac:dyDescent="0.25">
      <c r="A99" s="23" t="s">
        <v>343</v>
      </c>
      <c r="B99" s="9" t="s">
        <v>176</v>
      </c>
      <c r="C99" s="18">
        <v>0</v>
      </c>
      <c r="D99" s="18">
        <v>0</v>
      </c>
      <c r="E99" s="18">
        <v>0</v>
      </c>
      <c r="F99" s="17">
        <f t="shared" si="1"/>
        <v>0</v>
      </c>
      <c r="G99" s="18">
        <v>13540</v>
      </c>
      <c r="H99" s="18">
        <f t="shared" ref="H99:H102" si="27">10.42/10.04</f>
        <v>1.0378486055776894</v>
      </c>
      <c r="I99" s="17">
        <f t="shared" ref="I99:I102" si="28">(F99*G99*H99)/1000</f>
        <v>0</v>
      </c>
    </row>
    <row r="100" spans="1:32" ht="31.5" customHeight="1" x14ac:dyDescent="0.25">
      <c r="A100" s="23" t="s">
        <v>344</v>
      </c>
      <c r="B100" s="9" t="s">
        <v>177</v>
      </c>
      <c r="C100" s="18">
        <v>0</v>
      </c>
      <c r="D100" s="18">
        <v>0</v>
      </c>
      <c r="E100" s="18">
        <v>0</v>
      </c>
      <c r="F100" s="17">
        <f t="shared" si="1"/>
        <v>0</v>
      </c>
      <c r="G100" s="18">
        <v>10585</v>
      </c>
      <c r="H100" s="18">
        <f t="shared" si="27"/>
        <v>1.0378486055776894</v>
      </c>
      <c r="I100" s="17">
        <f t="shared" si="28"/>
        <v>0</v>
      </c>
    </row>
    <row r="101" spans="1:32" ht="31.5" customHeight="1" x14ac:dyDescent="0.25">
      <c r="A101" s="23" t="s">
        <v>345</v>
      </c>
      <c r="B101" s="6" t="s">
        <v>179</v>
      </c>
      <c r="C101" s="19">
        <v>0</v>
      </c>
      <c r="D101" s="19">
        <v>0</v>
      </c>
      <c r="E101" s="19">
        <v>0</v>
      </c>
      <c r="F101" s="19">
        <f t="shared" si="1"/>
        <v>0</v>
      </c>
      <c r="G101" s="19">
        <v>8212</v>
      </c>
      <c r="H101" s="19">
        <f t="shared" si="27"/>
        <v>1.0378486055776894</v>
      </c>
      <c r="I101" s="19">
        <f t="shared" si="28"/>
        <v>0</v>
      </c>
    </row>
    <row r="102" spans="1:32" ht="27.6" customHeight="1" x14ac:dyDescent="0.25">
      <c r="A102" s="23" t="s">
        <v>346</v>
      </c>
      <c r="B102" s="6" t="s">
        <v>347</v>
      </c>
      <c r="C102" s="17">
        <v>0</v>
      </c>
      <c r="D102" s="17">
        <v>0</v>
      </c>
      <c r="E102" s="17">
        <v>0</v>
      </c>
      <c r="F102" s="17">
        <f t="shared" si="1"/>
        <v>0</v>
      </c>
      <c r="G102" s="17">
        <v>8123</v>
      </c>
      <c r="H102" s="17">
        <f t="shared" si="27"/>
        <v>1.0378486055776894</v>
      </c>
      <c r="I102" s="17">
        <f t="shared" si="28"/>
        <v>0</v>
      </c>
    </row>
    <row r="103" spans="1:32" s="2" customFormat="1" ht="31.5" customHeight="1" x14ac:dyDescent="0.25">
      <c r="A103" s="23" t="s">
        <v>182</v>
      </c>
      <c r="B103" s="6" t="s">
        <v>209</v>
      </c>
      <c r="C103" s="17">
        <v>0</v>
      </c>
      <c r="D103" s="17">
        <v>0</v>
      </c>
      <c r="E103" s="17">
        <v>0</v>
      </c>
      <c r="F103" s="17">
        <v>0</v>
      </c>
      <c r="G103" s="17" t="s">
        <v>10</v>
      </c>
      <c r="H103" s="17" t="s">
        <v>10</v>
      </c>
      <c r="I103" s="17">
        <v>0</v>
      </c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</row>
    <row r="104" spans="1:32" s="2" customFormat="1" ht="15.75" customHeight="1" x14ac:dyDescent="0.25">
      <c r="A104" s="23" t="s">
        <v>348</v>
      </c>
      <c r="B104" s="6" t="s">
        <v>189</v>
      </c>
      <c r="C104" s="17">
        <v>0</v>
      </c>
      <c r="D104" s="17">
        <v>0</v>
      </c>
      <c r="E104" s="17">
        <v>0</v>
      </c>
      <c r="F104" s="17">
        <v>0</v>
      </c>
      <c r="G104" s="17" t="s">
        <v>10</v>
      </c>
      <c r="H104" s="17" t="s">
        <v>10</v>
      </c>
      <c r="I104" s="17">
        <v>0</v>
      </c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</row>
    <row r="105" spans="1:32" s="2" customFormat="1" ht="31.5" customHeight="1" x14ac:dyDescent="0.25">
      <c r="A105" s="23" t="s">
        <v>349</v>
      </c>
      <c r="B105" s="6" t="s">
        <v>175</v>
      </c>
      <c r="C105" s="17">
        <v>0</v>
      </c>
      <c r="D105" s="17">
        <v>25</v>
      </c>
      <c r="E105" s="17">
        <v>0</v>
      </c>
      <c r="F105" s="17">
        <f t="shared" ref="F105:F112" si="29">(C105+D105+E105)/3</f>
        <v>8.3333333333333339</v>
      </c>
      <c r="G105" s="17">
        <v>142800.88205416335</v>
      </c>
      <c r="H105" s="17">
        <f t="shared" ref="H105:H109" si="30">10.42/10.04</f>
        <v>1.0378486055776894</v>
      </c>
      <c r="I105" s="17">
        <f t="shared" ref="I105:I112" si="31">(F105*G105*H105)/1000</f>
        <v>1235.0474692931462</v>
      </c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</row>
    <row r="106" spans="1:32" s="2" customFormat="1" ht="63" customHeight="1" x14ac:dyDescent="0.25">
      <c r="A106" s="23" t="s">
        <v>350</v>
      </c>
      <c r="B106" s="6" t="s">
        <v>178</v>
      </c>
      <c r="C106" s="17">
        <v>35.6</v>
      </c>
      <c r="D106" s="17">
        <v>63</v>
      </c>
      <c r="E106" s="17">
        <v>0</v>
      </c>
      <c r="F106" s="17">
        <f t="shared" si="29"/>
        <v>32.866666666666667</v>
      </c>
      <c r="G106" s="17">
        <v>17357</v>
      </c>
      <c r="H106" s="17">
        <f t="shared" si="30"/>
        <v>1.0378486055776894</v>
      </c>
      <c r="I106" s="17">
        <f t="shared" si="31"/>
        <v>592.05810371845973</v>
      </c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</row>
    <row r="107" spans="1:32" s="2" customFormat="1" ht="15.75" customHeight="1" x14ac:dyDescent="0.25">
      <c r="A107" s="8" t="s">
        <v>351</v>
      </c>
      <c r="B107" s="6" t="s">
        <v>176</v>
      </c>
      <c r="C107" s="17">
        <v>1824.5000000000002</v>
      </c>
      <c r="D107" s="17">
        <v>570.00000000000011</v>
      </c>
      <c r="E107" s="17">
        <v>0</v>
      </c>
      <c r="F107" s="17">
        <f t="shared" si="29"/>
        <v>798.16666666666686</v>
      </c>
      <c r="G107" s="17">
        <v>15197</v>
      </c>
      <c r="H107" s="17">
        <f t="shared" si="30"/>
        <v>1.0378486055776894</v>
      </c>
      <c r="I107" s="17">
        <f t="shared" si="31"/>
        <v>12588.832534196552</v>
      </c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</row>
    <row r="108" spans="1:32" s="2" customFormat="1" ht="15.75" customHeight="1" x14ac:dyDescent="0.25">
      <c r="A108" s="8" t="s">
        <v>352</v>
      </c>
      <c r="B108" s="6" t="s">
        <v>177</v>
      </c>
      <c r="C108" s="17">
        <v>356</v>
      </c>
      <c r="D108" s="17">
        <v>400</v>
      </c>
      <c r="E108" s="17">
        <f>250+100</f>
        <v>350</v>
      </c>
      <c r="F108" s="17">
        <f t="shared" si="29"/>
        <v>368.66666666666669</v>
      </c>
      <c r="G108" s="17">
        <v>8181</v>
      </c>
      <c r="H108" s="17">
        <f t="shared" si="30"/>
        <v>1.0378486055776894</v>
      </c>
      <c r="I108" s="17">
        <f t="shared" si="31"/>
        <v>3130.2157410358573</v>
      </c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</row>
    <row r="109" spans="1:32" s="2" customFormat="1" ht="15.75" customHeight="1" x14ac:dyDescent="0.25">
      <c r="A109" s="8" t="s">
        <v>353</v>
      </c>
      <c r="B109" s="6" t="s">
        <v>179</v>
      </c>
      <c r="C109" s="17">
        <v>560.70000000000005</v>
      </c>
      <c r="D109" s="17">
        <v>0</v>
      </c>
      <c r="E109" s="17">
        <v>0</v>
      </c>
      <c r="F109" s="17">
        <f t="shared" si="29"/>
        <v>186.9</v>
      </c>
      <c r="G109" s="17">
        <v>7410</v>
      </c>
      <c r="H109" s="17">
        <f t="shared" si="30"/>
        <v>1.0378486055776894</v>
      </c>
      <c r="I109" s="17">
        <f t="shared" si="31"/>
        <v>1437.3466314741038</v>
      </c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</row>
    <row r="110" spans="1:32" s="2" customFormat="1" ht="15" customHeight="1" x14ac:dyDescent="0.25">
      <c r="A110" s="8" t="s">
        <v>354</v>
      </c>
      <c r="B110" s="6" t="s">
        <v>342</v>
      </c>
      <c r="C110" s="17">
        <v>0</v>
      </c>
      <c r="D110" s="17">
        <v>0</v>
      </c>
      <c r="E110" s="17">
        <v>0</v>
      </c>
      <c r="F110" s="17">
        <v>0</v>
      </c>
      <c r="G110" s="17" t="s">
        <v>10</v>
      </c>
      <c r="H110" s="17" t="s">
        <v>10</v>
      </c>
      <c r="I110" s="17">
        <v>0</v>
      </c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</row>
    <row r="111" spans="1:32" s="2" customFormat="1" ht="15" customHeight="1" x14ac:dyDescent="0.25">
      <c r="A111" s="8" t="s">
        <v>355</v>
      </c>
      <c r="B111" s="6" t="s">
        <v>176</v>
      </c>
      <c r="C111" s="17">
        <v>0</v>
      </c>
      <c r="D111" s="17">
        <v>0</v>
      </c>
      <c r="E111" s="17">
        <v>0</v>
      </c>
      <c r="F111" s="17">
        <f t="shared" si="29"/>
        <v>0</v>
      </c>
      <c r="G111" s="17">
        <v>0</v>
      </c>
      <c r="H111" s="17">
        <f>10.42/10.04</f>
        <v>1.0378486055776894</v>
      </c>
      <c r="I111" s="17">
        <f t="shared" si="31"/>
        <v>0</v>
      </c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</row>
    <row r="112" spans="1:32" s="2" customFormat="1" ht="15.75" customHeight="1" x14ac:dyDescent="0.25">
      <c r="A112" s="8" t="s">
        <v>1553</v>
      </c>
      <c r="B112" s="6" t="s">
        <v>177</v>
      </c>
      <c r="C112" s="17">
        <v>0</v>
      </c>
      <c r="D112" s="17">
        <v>0</v>
      </c>
      <c r="E112" s="17">
        <v>0</v>
      </c>
      <c r="F112" s="17">
        <f t="shared" si="29"/>
        <v>0</v>
      </c>
      <c r="G112" s="17">
        <v>5131</v>
      </c>
      <c r="H112" s="17">
        <f>10.42/10.04</f>
        <v>1.0378486055776894</v>
      </c>
      <c r="I112" s="17">
        <f t="shared" si="31"/>
        <v>0</v>
      </c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</row>
    <row r="113" spans="1:32" ht="110.25" customHeight="1" x14ac:dyDescent="0.25">
      <c r="A113" s="8" t="s">
        <v>356</v>
      </c>
      <c r="B113" s="6" t="s">
        <v>9</v>
      </c>
      <c r="C113" s="17">
        <v>0</v>
      </c>
      <c r="D113" s="17">
        <v>0</v>
      </c>
      <c r="E113" s="17">
        <f>SUM(E115:E119)</f>
        <v>0</v>
      </c>
      <c r="F113" s="17">
        <f>SUM(F115:F119)</f>
        <v>0</v>
      </c>
      <c r="G113" s="17" t="s">
        <v>10</v>
      </c>
      <c r="H113" s="17" t="s">
        <v>10</v>
      </c>
      <c r="I113" s="17">
        <f>SUM(I115:I119)</f>
        <v>0</v>
      </c>
    </row>
    <row r="114" spans="1:32" s="2" customFormat="1" ht="31.5" customHeight="1" x14ac:dyDescent="0.25">
      <c r="A114" s="8" t="s">
        <v>357</v>
      </c>
      <c r="B114" s="6" t="s">
        <v>202</v>
      </c>
      <c r="C114" s="17">
        <v>0</v>
      </c>
      <c r="D114" s="17">
        <v>0</v>
      </c>
      <c r="E114" s="17">
        <v>0</v>
      </c>
      <c r="F114" s="17">
        <v>0</v>
      </c>
      <c r="G114" s="17" t="s">
        <v>10</v>
      </c>
      <c r="H114" s="17" t="s">
        <v>10</v>
      </c>
      <c r="I114" s="17">
        <v>0</v>
      </c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</row>
    <row r="115" spans="1:32" s="2" customFormat="1" ht="15.75" customHeight="1" x14ac:dyDescent="0.25">
      <c r="A115" s="8" t="s">
        <v>358</v>
      </c>
      <c r="B115" s="6" t="s">
        <v>359</v>
      </c>
      <c r="C115" s="17">
        <v>0</v>
      </c>
      <c r="D115" s="17">
        <v>0</v>
      </c>
      <c r="E115" s="17">
        <v>0</v>
      </c>
      <c r="F115" s="17">
        <f t="shared" ref="F115:F222" si="32">(C115+D115+E115)/3</f>
        <v>0</v>
      </c>
      <c r="G115" s="17">
        <v>22117</v>
      </c>
      <c r="H115" s="17">
        <f t="shared" ref="H115:H116" si="33">10.42/10.04</f>
        <v>1.0378486055776894</v>
      </c>
      <c r="I115" s="17">
        <f t="shared" ref="I115:I116" si="34">(F115*G115*H115)/1000</f>
        <v>0</v>
      </c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</row>
    <row r="116" spans="1:32" s="2" customFormat="1" ht="31.5" customHeight="1" x14ac:dyDescent="0.25">
      <c r="A116" s="8" t="s">
        <v>360</v>
      </c>
      <c r="B116" s="6" t="s">
        <v>361</v>
      </c>
      <c r="C116" s="17">
        <v>0</v>
      </c>
      <c r="D116" s="17">
        <v>0</v>
      </c>
      <c r="E116" s="17">
        <v>0</v>
      </c>
      <c r="F116" s="17">
        <f t="shared" si="32"/>
        <v>0</v>
      </c>
      <c r="G116" s="17">
        <v>23382</v>
      </c>
      <c r="H116" s="17">
        <f t="shared" si="33"/>
        <v>1.0378486055776894</v>
      </c>
      <c r="I116" s="17">
        <f t="shared" si="34"/>
        <v>0</v>
      </c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</row>
    <row r="117" spans="1:32" s="2" customFormat="1" ht="15.75" customHeight="1" x14ac:dyDescent="0.25">
      <c r="A117" s="8" t="s">
        <v>362</v>
      </c>
      <c r="B117" s="6" t="s">
        <v>209</v>
      </c>
      <c r="C117" s="17">
        <v>0</v>
      </c>
      <c r="D117" s="17">
        <v>0</v>
      </c>
      <c r="E117" s="17">
        <v>0</v>
      </c>
      <c r="F117" s="17">
        <v>0</v>
      </c>
      <c r="G117" s="17" t="s">
        <v>10</v>
      </c>
      <c r="H117" s="17" t="s">
        <v>10</v>
      </c>
      <c r="I117" s="17">
        <v>0</v>
      </c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</row>
    <row r="118" spans="1:32" s="2" customFormat="1" ht="15.75" customHeight="1" x14ac:dyDescent="0.25">
      <c r="A118" s="8" t="s">
        <v>363</v>
      </c>
      <c r="B118" s="6" t="s">
        <v>359</v>
      </c>
      <c r="C118" s="17">
        <v>0</v>
      </c>
      <c r="D118" s="17">
        <v>0</v>
      </c>
      <c r="E118" s="17">
        <v>0</v>
      </c>
      <c r="F118" s="17">
        <f t="shared" si="32"/>
        <v>0</v>
      </c>
      <c r="G118" s="17">
        <v>0</v>
      </c>
      <c r="H118" s="17">
        <f t="shared" ref="H118:H119" si="35">10.42/10.04</f>
        <v>1.0378486055776894</v>
      </c>
      <c r="I118" s="17">
        <f t="shared" ref="I118:I119" si="36">(F118*G118*H118)/1000</f>
        <v>0</v>
      </c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</row>
    <row r="119" spans="1:32" s="2" customFormat="1" ht="31.5" customHeight="1" x14ac:dyDescent="0.25">
      <c r="A119" s="8" t="s">
        <v>364</v>
      </c>
      <c r="B119" s="6" t="s">
        <v>361</v>
      </c>
      <c r="C119" s="17">
        <v>0</v>
      </c>
      <c r="D119" s="17">
        <v>0</v>
      </c>
      <c r="E119" s="17">
        <v>0</v>
      </c>
      <c r="F119" s="17">
        <f t="shared" si="32"/>
        <v>0</v>
      </c>
      <c r="G119" s="17">
        <v>0</v>
      </c>
      <c r="H119" s="17">
        <f t="shared" si="35"/>
        <v>1.0378486055776894</v>
      </c>
      <c r="I119" s="17">
        <f t="shared" si="36"/>
        <v>0</v>
      </c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</row>
    <row r="120" spans="1:32" s="2" customFormat="1" ht="13.5" customHeight="1" x14ac:dyDescent="0.25">
      <c r="A120" s="8" t="s">
        <v>101</v>
      </c>
      <c r="B120" s="6" t="s">
        <v>62</v>
      </c>
      <c r="C120" s="17">
        <v>238.00800000000001</v>
      </c>
      <c r="D120" s="17">
        <v>525.85699999999997</v>
      </c>
      <c r="E120" s="17">
        <f>E121+E149+E177+E193+E216</f>
        <v>0.435</v>
      </c>
      <c r="F120" s="17">
        <f>F121+F149+F177+F193+F216</f>
        <v>254.50133333333338</v>
      </c>
      <c r="G120" s="17" t="s">
        <v>10</v>
      </c>
      <c r="H120" s="17" t="s">
        <v>10</v>
      </c>
      <c r="I120" s="17">
        <f>I121+I149+I177+I193+I216</f>
        <v>8811.8363788657007</v>
      </c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</row>
    <row r="121" spans="1:32" ht="13.5" customHeight="1" x14ac:dyDescent="0.25">
      <c r="A121" s="8" t="s">
        <v>102</v>
      </c>
      <c r="B121" s="6" t="s">
        <v>5</v>
      </c>
      <c r="C121" s="17">
        <v>6.6080000000000005</v>
      </c>
      <c r="D121" s="17">
        <v>1.581</v>
      </c>
      <c r="E121" s="17">
        <f t="shared" ref="E121:F121" si="37">SUM(E123:E148)</f>
        <v>0.435</v>
      </c>
      <c r="F121" s="17">
        <f t="shared" si="37"/>
        <v>2.8746666666666667</v>
      </c>
      <c r="G121" s="17" t="s">
        <v>10</v>
      </c>
      <c r="H121" s="17" t="s">
        <v>10</v>
      </c>
      <c r="I121" s="17">
        <f t="shared" ref="I121" si="38">SUM(I123:I148)</f>
        <v>5717.6990496357257</v>
      </c>
    </row>
    <row r="122" spans="1:32" ht="27.6" customHeight="1" x14ac:dyDescent="0.25">
      <c r="A122" s="8" t="s">
        <v>103</v>
      </c>
      <c r="B122" s="9" t="s">
        <v>202</v>
      </c>
      <c r="C122" s="10">
        <v>0</v>
      </c>
      <c r="D122" s="10">
        <v>0</v>
      </c>
      <c r="E122" s="10">
        <v>0</v>
      </c>
      <c r="F122" s="10">
        <v>0</v>
      </c>
      <c r="G122" s="10" t="s">
        <v>10</v>
      </c>
      <c r="H122" s="10" t="s">
        <v>10</v>
      </c>
      <c r="I122" s="10">
        <v>0</v>
      </c>
    </row>
    <row r="123" spans="1:32" ht="31.5" customHeight="1" x14ac:dyDescent="0.25">
      <c r="A123" s="8" t="s">
        <v>365</v>
      </c>
      <c r="B123" s="9" t="s">
        <v>260</v>
      </c>
      <c r="C123" s="17">
        <v>0</v>
      </c>
      <c r="D123" s="17">
        <v>0</v>
      </c>
      <c r="E123" s="17">
        <v>0</v>
      </c>
      <c r="F123" s="17">
        <v>0</v>
      </c>
      <c r="G123" s="17" t="s">
        <v>10</v>
      </c>
      <c r="H123" s="17" t="s">
        <v>10</v>
      </c>
      <c r="I123" s="17">
        <v>0</v>
      </c>
    </row>
    <row r="124" spans="1:32" ht="15.75" customHeight="1" x14ac:dyDescent="0.25">
      <c r="A124" s="8" t="s">
        <v>366</v>
      </c>
      <c r="B124" s="9" t="s">
        <v>262</v>
      </c>
      <c r="C124" s="17">
        <v>0</v>
      </c>
      <c r="D124" s="17">
        <v>0</v>
      </c>
      <c r="E124" s="17">
        <v>0</v>
      </c>
      <c r="F124" s="17">
        <f t="shared" si="32"/>
        <v>0</v>
      </c>
      <c r="G124" s="17">
        <v>952700</v>
      </c>
      <c r="H124" s="17">
        <f>6.77/6.54</f>
        <v>1.0351681957186543</v>
      </c>
      <c r="I124" s="17">
        <f t="shared" ref="I124:I129" si="39">(F124*G124*H124)/1000</f>
        <v>0</v>
      </c>
    </row>
    <row r="125" spans="1:32" ht="31.5" customHeight="1" x14ac:dyDescent="0.25">
      <c r="A125" s="8" t="s">
        <v>367</v>
      </c>
      <c r="B125" s="9" t="s">
        <v>264</v>
      </c>
      <c r="C125" s="17">
        <v>0</v>
      </c>
      <c r="D125" s="17">
        <v>0</v>
      </c>
      <c r="E125" s="17">
        <v>0</v>
      </c>
      <c r="F125" s="17">
        <v>0</v>
      </c>
      <c r="G125" s="17" t="s">
        <v>10</v>
      </c>
      <c r="H125" s="17" t="s">
        <v>10</v>
      </c>
      <c r="I125" s="17">
        <v>0</v>
      </c>
    </row>
    <row r="126" spans="1:32" ht="31.5" customHeight="1" x14ac:dyDescent="0.25">
      <c r="A126" s="8" t="s">
        <v>368</v>
      </c>
      <c r="B126" s="9" t="s">
        <v>170</v>
      </c>
      <c r="C126" s="17">
        <v>1.835</v>
      </c>
      <c r="D126" s="17">
        <v>0.13900000000000001</v>
      </c>
      <c r="E126" s="17">
        <v>0</v>
      </c>
      <c r="F126" s="17">
        <f t="shared" si="32"/>
        <v>0.65800000000000003</v>
      </c>
      <c r="G126" s="17">
        <v>952700</v>
      </c>
      <c r="H126" s="17">
        <f>5.82/5.61</f>
        <v>1.0374331550802138</v>
      </c>
      <c r="I126" s="17">
        <f t="shared" si="39"/>
        <v>650.34256898395722</v>
      </c>
    </row>
    <row r="127" spans="1:32" ht="31.5" customHeight="1" x14ac:dyDescent="0.25">
      <c r="A127" s="8" t="s">
        <v>369</v>
      </c>
      <c r="B127" s="9" t="s">
        <v>171</v>
      </c>
      <c r="C127" s="17">
        <v>0</v>
      </c>
      <c r="D127" s="17">
        <v>0</v>
      </c>
      <c r="E127" s="17">
        <v>0</v>
      </c>
      <c r="F127" s="17">
        <f t="shared" si="32"/>
        <v>0</v>
      </c>
      <c r="G127" s="17">
        <v>952700</v>
      </c>
      <c r="H127" s="17">
        <f t="shared" ref="H127:H129" si="40">5.82/5.61</f>
        <v>1.0374331550802138</v>
      </c>
      <c r="I127" s="17">
        <f t="shared" si="39"/>
        <v>0</v>
      </c>
    </row>
    <row r="128" spans="1:32" ht="15.75" customHeight="1" x14ac:dyDescent="0.25">
      <c r="A128" s="8" t="s">
        <v>370</v>
      </c>
      <c r="B128" s="9" t="s">
        <v>172</v>
      </c>
      <c r="C128" s="17">
        <v>0</v>
      </c>
      <c r="D128" s="17">
        <v>0</v>
      </c>
      <c r="E128" s="17">
        <v>0</v>
      </c>
      <c r="F128" s="17">
        <f t="shared" si="32"/>
        <v>0</v>
      </c>
      <c r="G128" s="17">
        <v>952700</v>
      </c>
      <c r="H128" s="17">
        <f t="shared" si="40"/>
        <v>1.0374331550802138</v>
      </c>
      <c r="I128" s="17">
        <f t="shared" si="39"/>
        <v>0</v>
      </c>
    </row>
    <row r="129" spans="1:32" ht="15.75" customHeight="1" x14ac:dyDescent="0.25">
      <c r="A129" s="12" t="s">
        <v>371</v>
      </c>
      <c r="B129" s="9" t="s">
        <v>269</v>
      </c>
      <c r="C129" s="17">
        <v>0</v>
      </c>
      <c r="D129" s="17">
        <v>0</v>
      </c>
      <c r="E129" s="17">
        <v>0</v>
      </c>
      <c r="F129" s="17">
        <f t="shared" si="32"/>
        <v>0</v>
      </c>
      <c r="G129" s="17">
        <v>952700</v>
      </c>
      <c r="H129" s="17">
        <f t="shared" si="40"/>
        <v>1.0374331550802138</v>
      </c>
      <c r="I129" s="17">
        <f t="shared" si="39"/>
        <v>0</v>
      </c>
    </row>
    <row r="130" spans="1:32" ht="15.75" customHeight="1" x14ac:dyDescent="0.25">
      <c r="A130" s="12" t="s">
        <v>372</v>
      </c>
      <c r="B130" s="9" t="s">
        <v>271</v>
      </c>
      <c r="C130" s="17">
        <v>0</v>
      </c>
      <c r="D130" s="17">
        <v>0</v>
      </c>
      <c r="E130" s="17">
        <v>0</v>
      </c>
      <c r="F130" s="17">
        <v>0</v>
      </c>
      <c r="G130" s="17" t="s">
        <v>10</v>
      </c>
      <c r="H130" s="17" t="s">
        <v>10</v>
      </c>
      <c r="I130" s="17">
        <v>0</v>
      </c>
    </row>
    <row r="131" spans="1:32" s="2" customFormat="1" ht="31.5" customHeight="1" x14ac:dyDescent="0.25">
      <c r="A131" s="12" t="s">
        <v>373</v>
      </c>
      <c r="B131" s="9" t="s">
        <v>264</v>
      </c>
      <c r="C131" s="17">
        <v>0</v>
      </c>
      <c r="D131" s="17">
        <v>0</v>
      </c>
      <c r="E131" s="17">
        <v>0</v>
      </c>
      <c r="F131" s="17">
        <v>0</v>
      </c>
      <c r="G131" s="17" t="s">
        <v>10</v>
      </c>
      <c r="H131" s="17" t="s">
        <v>10</v>
      </c>
      <c r="I131" s="17">
        <v>0</v>
      </c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</row>
    <row r="132" spans="1:32" ht="15.75" customHeight="1" x14ac:dyDescent="0.25">
      <c r="A132" s="12" t="s">
        <v>374</v>
      </c>
      <c r="B132" s="9" t="s">
        <v>170</v>
      </c>
      <c r="C132" s="17">
        <v>0</v>
      </c>
      <c r="D132" s="17">
        <v>0</v>
      </c>
      <c r="E132" s="17">
        <v>0</v>
      </c>
      <c r="F132" s="17">
        <f t="shared" si="32"/>
        <v>0</v>
      </c>
      <c r="G132" s="17">
        <v>2683895</v>
      </c>
      <c r="H132" s="17">
        <f t="shared" ref="H132:H136" si="41">5.82/5.61</f>
        <v>1.0374331550802138</v>
      </c>
      <c r="I132" s="17">
        <f t="shared" ref="I132:I136" si="42">(F132*G132*H132)/1000</f>
        <v>0</v>
      </c>
    </row>
    <row r="133" spans="1:32" ht="31.5" customHeight="1" x14ac:dyDescent="0.25">
      <c r="A133" s="12" t="s">
        <v>375</v>
      </c>
      <c r="B133" s="9" t="s">
        <v>171</v>
      </c>
      <c r="C133" s="17">
        <v>0</v>
      </c>
      <c r="D133" s="17">
        <v>0</v>
      </c>
      <c r="E133" s="17">
        <v>0</v>
      </c>
      <c r="F133" s="17">
        <f t="shared" si="32"/>
        <v>0</v>
      </c>
      <c r="G133" s="17">
        <v>2683895</v>
      </c>
      <c r="H133" s="17">
        <f t="shared" si="41"/>
        <v>1.0374331550802138</v>
      </c>
      <c r="I133" s="17">
        <f t="shared" si="42"/>
        <v>0</v>
      </c>
    </row>
    <row r="134" spans="1:32" ht="31.5" customHeight="1" x14ac:dyDescent="0.25">
      <c r="A134" s="12" t="s">
        <v>376</v>
      </c>
      <c r="B134" s="9" t="s">
        <v>172</v>
      </c>
      <c r="C134" s="17">
        <v>0</v>
      </c>
      <c r="D134" s="17">
        <v>0</v>
      </c>
      <c r="E134" s="17">
        <v>0</v>
      </c>
      <c r="F134" s="17">
        <f t="shared" si="32"/>
        <v>0</v>
      </c>
      <c r="G134" s="17">
        <v>2683895</v>
      </c>
      <c r="H134" s="17">
        <f t="shared" si="41"/>
        <v>1.0374331550802138</v>
      </c>
      <c r="I134" s="17">
        <f t="shared" si="42"/>
        <v>0</v>
      </c>
    </row>
    <row r="135" spans="1:32" ht="31.5" customHeight="1" x14ac:dyDescent="0.25">
      <c r="A135" s="12" t="s">
        <v>377</v>
      </c>
      <c r="B135" s="9" t="s">
        <v>173</v>
      </c>
      <c r="C135" s="17">
        <v>0</v>
      </c>
      <c r="D135" s="17">
        <v>0</v>
      </c>
      <c r="E135" s="17">
        <v>0</v>
      </c>
      <c r="F135" s="17">
        <f t="shared" si="32"/>
        <v>0</v>
      </c>
      <c r="G135" s="17">
        <v>0</v>
      </c>
      <c r="H135" s="17">
        <f t="shared" si="41"/>
        <v>1.0374331550802138</v>
      </c>
      <c r="I135" s="17">
        <f t="shared" si="42"/>
        <v>0</v>
      </c>
    </row>
    <row r="136" spans="1:32" ht="31.5" customHeight="1" x14ac:dyDescent="0.25">
      <c r="A136" s="12" t="s">
        <v>378</v>
      </c>
      <c r="B136" s="9" t="s">
        <v>278</v>
      </c>
      <c r="C136" s="17">
        <v>0</v>
      </c>
      <c r="D136" s="17">
        <v>0</v>
      </c>
      <c r="E136" s="17">
        <v>0</v>
      </c>
      <c r="F136" s="17">
        <f t="shared" si="32"/>
        <v>0</v>
      </c>
      <c r="G136" s="17">
        <v>8546110</v>
      </c>
      <c r="H136" s="17">
        <f t="shared" si="41"/>
        <v>1.0374331550802138</v>
      </c>
      <c r="I136" s="17">
        <f t="shared" si="42"/>
        <v>0</v>
      </c>
    </row>
    <row r="137" spans="1:32" s="2" customFormat="1" ht="15.75" customHeight="1" x14ac:dyDescent="0.25">
      <c r="A137" s="12" t="s">
        <v>104</v>
      </c>
      <c r="B137" s="9" t="s">
        <v>209</v>
      </c>
      <c r="C137" s="17">
        <v>0</v>
      </c>
      <c r="D137" s="17">
        <v>0</v>
      </c>
      <c r="E137" s="17">
        <v>0</v>
      </c>
      <c r="F137" s="17">
        <v>0</v>
      </c>
      <c r="G137" s="17" t="s">
        <v>10</v>
      </c>
      <c r="H137" s="17" t="s">
        <v>10</v>
      </c>
      <c r="I137" s="17">
        <v>0</v>
      </c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</row>
    <row r="138" spans="1:32" s="2" customFormat="1" ht="31.5" customHeight="1" x14ac:dyDescent="0.25">
      <c r="A138" s="12" t="s">
        <v>379</v>
      </c>
      <c r="B138" s="9" t="s">
        <v>260</v>
      </c>
      <c r="C138" s="17">
        <v>0</v>
      </c>
      <c r="D138" s="17">
        <v>0</v>
      </c>
      <c r="E138" s="17">
        <v>0</v>
      </c>
      <c r="F138" s="17">
        <v>0</v>
      </c>
      <c r="G138" s="17" t="s">
        <v>10</v>
      </c>
      <c r="H138" s="17" t="s">
        <v>10</v>
      </c>
      <c r="I138" s="17">
        <v>0</v>
      </c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</row>
    <row r="139" spans="1:32" ht="31.5" customHeight="1" x14ac:dyDescent="0.25">
      <c r="A139" s="12" t="s">
        <v>380</v>
      </c>
      <c r="B139" s="9" t="s">
        <v>264</v>
      </c>
      <c r="C139" s="17">
        <v>0</v>
      </c>
      <c r="D139" s="17">
        <v>0</v>
      </c>
      <c r="E139" s="17">
        <v>0</v>
      </c>
      <c r="F139" s="17">
        <v>0</v>
      </c>
      <c r="G139" s="17" t="s">
        <v>10</v>
      </c>
      <c r="H139" s="17" t="s">
        <v>10</v>
      </c>
      <c r="I139" s="17">
        <v>0</v>
      </c>
    </row>
    <row r="140" spans="1:32" s="2" customFormat="1" ht="15.75" customHeight="1" x14ac:dyDescent="0.25">
      <c r="A140" s="12" t="s">
        <v>381</v>
      </c>
      <c r="B140" s="9" t="s">
        <v>170</v>
      </c>
      <c r="C140" s="17">
        <v>0.14000000000000001</v>
      </c>
      <c r="D140" s="17">
        <v>0.115</v>
      </c>
      <c r="E140" s="17">
        <v>0.125</v>
      </c>
      <c r="F140" s="17">
        <f t="shared" si="32"/>
        <v>0.12666666666666668</v>
      </c>
      <c r="G140" s="17">
        <v>1581237</v>
      </c>
      <c r="H140" s="17">
        <f>5.61/5.37</f>
        <v>1.0446927374301676</v>
      </c>
      <c r="I140" s="17">
        <f t="shared" ref="I140:I142" si="43">(F140*G140*H140)/1000</f>
        <v>209.24152927374303</v>
      </c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</row>
    <row r="141" spans="1:32" ht="15.75" customHeight="1" x14ac:dyDescent="0.25">
      <c r="A141" s="12" t="s">
        <v>382</v>
      </c>
      <c r="B141" s="9" t="s">
        <v>171</v>
      </c>
      <c r="C141" s="17">
        <v>0</v>
      </c>
      <c r="D141" s="17">
        <v>0</v>
      </c>
      <c r="E141" s="17">
        <v>0.31</v>
      </c>
      <c r="F141" s="17">
        <f t="shared" si="32"/>
        <v>0.10333333333333333</v>
      </c>
      <c r="G141" s="17">
        <v>1581237</v>
      </c>
      <c r="H141" s="17">
        <f>5.61/5.37</f>
        <v>1.0446927374301676</v>
      </c>
      <c r="I141" s="17">
        <f t="shared" si="43"/>
        <v>170.69703703910614</v>
      </c>
    </row>
    <row r="142" spans="1:32" ht="31.5" customHeight="1" x14ac:dyDescent="0.25">
      <c r="A142" s="12" t="s">
        <v>383</v>
      </c>
      <c r="B142" s="9" t="s">
        <v>172</v>
      </c>
      <c r="C142" s="17">
        <v>0</v>
      </c>
      <c r="D142" s="17">
        <v>0</v>
      </c>
      <c r="E142" s="17">
        <v>0</v>
      </c>
      <c r="F142" s="17">
        <f t="shared" si="32"/>
        <v>0</v>
      </c>
      <c r="G142" s="17">
        <v>1581237</v>
      </c>
      <c r="H142" s="17">
        <f>5.61/5.37</f>
        <v>1.0446927374301676</v>
      </c>
      <c r="I142" s="17">
        <f t="shared" si="43"/>
        <v>0</v>
      </c>
    </row>
    <row r="143" spans="1:32" ht="15.75" customHeight="1" x14ac:dyDescent="0.25">
      <c r="A143" s="12" t="s">
        <v>384</v>
      </c>
      <c r="B143" s="9" t="s">
        <v>271</v>
      </c>
      <c r="C143" s="17">
        <v>0</v>
      </c>
      <c r="D143" s="17">
        <v>0</v>
      </c>
      <c r="E143" s="17">
        <v>0</v>
      </c>
      <c r="F143" s="17">
        <v>0</v>
      </c>
      <c r="G143" s="17" t="s">
        <v>10</v>
      </c>
      <c r="H143" s="17" t="s">
        <v>10</v>
      </c>
      <c r="I143" s="17">
        <v>0</v>
      </c>
    </row>
    <row r="144" spans="1:32" ht="31.5" customHeight="1" x14ac:dyDescent="0.25">
      <c r="A144" s="12" t="s">
        <v>385</v>
      </c>
      <c r="B144" s="9" t="s">
        <v>264</v>
      </c>
      <c r="C144" s="17">
        <v>0</v>
      </c>
      <c r="D144" s="17">
        <v>0</v>
      </c>
      <c r="E144" s="17">
        <v>0</v>
      </c>
      <c r="F144" s="17">
        <v>0</v>
      </c>
      <c r="G144" s="17" t="s">
        <v>10</v>
      </c>
      <c r="H144" s="17" t="s">
        <v>10</v>
      </c>
      <c r="I144" s="17">
        <v>0</v>
      </c>
    </row>
    <row r="145" spans="1:32" ht="31.5" customHeight="1" x14ac:dyDescent="0.25">
      <c r="A145" s="12" t="s">
        <v>386</v>
      </c>
      <c r="B145" s="9" t="s">
        <v>170</v>
      </c>
      <c r="C145" s="17">
        <v>4.633</v>
      </c>
      <c r="D145" s="17">
        <v>0.86499999999999999</v>
      </c>
      <c r="E145" s="17">
        <v>0</v>
      </c>
      <c r="F145" s="17">
        <f t="shared" si="32"/>
        <v>1.8326666666666667</v>
      </c>
      <c r="G145" s="17">
        <v>2258500</v>
      </c>
      <c r="H145" s="17">
        <f>5.61/5.37</f>
        <v>1.0446927374301676</v>
      </c>
      <c r="I145" s="17">
        <f t="shared" ref="I145:I148" si="44">(F145*G145*H145)/1000</f>
        <v>4324.0643780260698</v>
      </c>
    </row>
    <row r="146" spans="1:32" s="2" customFormat="1" ht="15.75" customHeight="1" x14ac:dyDescent="0.25">
      <c r="A146" s="12" t="s">
        <v>387</v>
      </c>
      <c r="B146" s="9" t="s">
        <v>171</v>
      </c>
      <c r="C146" s="17">
        <v>0</v>
      </c>
      <c r="D146" s="17">
        <v>0.46199999999999997</v>
      </c>
      <c r="E146" s="17">
        <v>0</v>
      </c>
      <c r="F146" s="17">
        <f t="shared" si="32"/>
        <v>0.154</v>
      </c>
      <c r="G146" s="17">
        <v>2258500</v>
      </c>
      <c r="H146" s="17">
        <f>5.61/5.37</f>
        <v>1.0446927374301676</v>
      </c>
      <c r="I146" s="17">
        <f t="shared" si="44"/>
        <v>363.35353631284914</v>
      </c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</row>
    <row r="147" spans="1:32" s="2" customFormat="1" ht="31.5" customHeight="1" x14ac:dyDescent="0.25">
      <c r="A147" s="12" t="s">
        <v>388</v>
      </c>
      <c r="B147" s="9" t="s">
        <v>173</v>
      </c>
      <c r="C147" s="17">
        <v>0</v>
      </c>
      <c r="D147" s="17">
        <v>0</v>
      </c>
      <c r="E147" s="17">
        <v>0</v>
      </c>
      <c r="F147" s="17">
        <f t="shared" si="32"/>
        <v>0</v>
      </c>
      <c r="G147" s="17">
        <v>6443654</v>
      </c>
      <c r="H147" s="17">
        <f>5.61/5.37</f>
        <v>1.0446927374301676</v>
      </c>
      <c r="I147" s="17">
        <f t="shared" si="44"/>
        <v>0</v>
      </c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</row>
    <row r="148" spans="1:32" ht="31.5" customHeight="1" x14ac:dyDescent="0.25">
      <c r="A148" s="12" t="s">
        <v>389</v>
      </c>
      <c r="B148" s="9" t="s">
        <v>278</v>
      </c>
      <c r="C148" s="17">
        <v>0</v>
      </c>
      <c r="D148" s="17">
        <v>0</v>
      </c>
      <c r="E148" s="17">
        <v>0</v>
      </c>
      <c r="F148" s="17">
        <f t="shared" si="32"/>
        <v>0</v>
      </c>
      <c r="G148" s="17">
        <v>14380234</v>
      </c>
      <c r="H148" s="17">
        <f>5.61/5.37</f>
        <v>1.0446927374301676</v>
      </c>
      <c r="I148" s="17">
        <f t="shared" si="44"/>
        <v>0</v>
      </c>
    </row>
    <row r="149" spans="1:32" ht="31.5" customHeight="1" x14ac:dyDescent="0.25">
      <c r="A149" s="12" t="s">
        <v>105</v>
      </c>
      <c r="B149" s="9" t="s">
        <v>6</v>
      </c>
      <c r="C149" s="17">
        <v>0</v>
      </c>
      <c r="D149" s="17">
        <v>1.276</v>
      </c>
      <c r="E149" s="17">
        <f>SUM(E167:E176)</f>
        <v>0</v>
      </c>
      <c r="F149" s="17">
        <f>SUM(F167:F176)</f>
        <v>0.16</v>
      </c>
      <c r="G149" s="17" t="s">
        <v>10</v>
      </c>
      <c r="H149" s="17" t="s">
        <v>10</v>
      </c>
      <c r="I149" s="17">
        <f>SUM(I167:I176)</f>
        <v>424.33759098296196</v>
      </c>
    </row>
    <row r="150" spans="1:32" ht="31.5" customHeight="1" x14ac:dyDescent="0.25">
      <c r="A150" s="12" t="s">
        <v>106</v>
      </c>
      <c r="B150" s="9" t="s">
        <v>202</v>
      </c>
      <c r="C150" s="17">
        <v>0</v>
      </c>
      <c r="D150" s="17">
        <v>0</v>
      </c>
      <c r="E150" s="17">
        <v>0</v>
      </c>
      <c r="F150" s="17">
        <v>0</v>
      </c>
      <c r="G150" s="17" t="s">
        <v>10</v>
      </c>
      <c r="H150" s="17" t="s">
        <v>10</v>
      </c>
      <c r="I150" s="17">
        <v>0</v>
      </c>
    </row>
    <row r="151" spans="1:32" ht="15.75" customHeight="1" x14ac:dyDescent="0.25">
      <c r="A151" s="12" t="s">
        <v>390</v>
      </c>
      <c r="B151" s="9" t="s">
        <v>260</v>
      </c>
      <c r="C151" s="17">
        <v>0</v>
      </c>
      <c r="D151" s="17">
        <v>0</v>
      </c>
      <c r="E151" s="17">
        <v>0</v>
      </c>
      <c r="F151" s="17">
        <v>0</v>
      </c>
      <c r="G151" s="17" t="s">
        <v>10</v>
      </c>
      <c r="H151" s="17" t="s">
        <v>10</v>
      </c>
      <c r="I151" s="17">
        <v>0</v>
      </c>
    </row>
    <row r="152" spans="1:32" ht="27.6" customHeight="1" x14ac:dyDescent="0.25">
      <c r="A152" s="12" t="s">
        <v>391</v>
      </c>
      <c r="B152" s="6" t="s">
        <v>292</v>
      </c>
      <c r="C152" s="17">
        <v>0</v>
      </c>
      <c r="D152" s="17">
        <v>0</v>
      </c>
      <c r="E152" s="17">
        <v>0</v>
      </c>
      <c r="F152" s="17">
        <v>0</v>
      </c>
      <c r="G152" s="17" t="s">
        <v>10</v>
      </c>
      <c r="H152" s="17" t="s">
        <v>10</v>
      </c>
      <c r="I152" s="17">
        <v>0</v>
      </c>
    </row>
    <row r="153" spans="1:32" ht="31.5" customHeight="1" x14ac:dyDescent="0.25">
      <c r="A153" s="12" t="s">
        <v>392</v>
      </c>
      <c r="B153" s="6" t="s">
        <v>174</v>
      </c>
      <c r="C153" s="17">
        <v>0</v>
      </c>
      <c r="D153" s="17">
        <v>0</v>
      </c>
      <c r="E153" s="17">
        <v>0</v>
      </c>
      <c r="F153" s="17">
        <f t="shared" si="32"/>
        <v>0</v>
      </c>
      <c r="G153" s="17">
        <v>2393639</v>
      </c>
      <c r="H153" s="17">
        <f>7.97/7.63</f>
        <v>1.0445609436435124</v>
      </c>
      <c r="I153" s="17">
        <f t="shared" ref="I153:I156" si="45">(F153*G153*H153)/1000</f>
        <v>0</v>
      </c>
    </row>
    <row r="154" spans="1:32" s="2" customFormat="1" ht="31.5" customHeight="1" x14ac:dyDescent="0.25">
      <c r="A154" s="12" t="s">
        <v>393</v>
      </c>
      <c r="B154" s="6" t="s">
        <v>295</v>
      </c>
      <c r="C154" s="17">
        <v>0</v>
      </c>
      <c r="D154" s="17">
        <v>0</v>
      </c>
      <c r="E154" s="17">
        <v>0</v>
      </c>
      <c r="F154" s="17">
        <f t="shared" si="32"/>
        <v>0</v>
      </c>
      <c r="G154" s="17">
        <v>2393639</v>
      </c>
      <c r="H154" s="17">
        <f>7.97/7.63</f>
        <v>1.0445609436435124</v>
      </c>
      <c r="I154" s="17">
        <f t="shared" si="45"/>
        <v>0</v>
      </c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</row>
    <row r="155" spans="1:32" s="2" customFormat="1" ht="31.5" customHeight="1" x14ac:dyDescent="0.25">
      <c r="A155" s="12" t="s">
        <v>394</v>
      </c>
      <c r="B155" s="6" t="s">
        <v>180</v>
      </c>
      <c r="C155" s="17">
        <v>0</v>
      </c>
      <c r="D155" s="17">
        <v>0</v>
      </c>
      <c r="E155" s="17">
        <v>0</v>
      </c>
      <c r="F155" s="17">
        <f t="shared" si="32"/>
        <v>0</v>
      </c>
      <c r="G155" s="17">
        <v>2393639</v>
      </c>
      <c r="H155" s="17">
        <f>7.97/7.63</f>
        <v>1.0445609436435124</v>
      </c>
      <c r="I155" s="17">
        <f t="shared" si="45"/>
        <v>0</v>
      </c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</row>
    <row r="156" spans="1:32" s="2" customFormat="1" ht="31.5" customHeight="1" x14ac:dyDescent="0.25">
      <c r="A156" s="12" t="s">
        <v>395</v>
      </c>
      <c r="B156" s="6" t="s">
        <v>298</v>
      </c>
      <c r="C156" s="17">
        <v>0</v>
      </c>
      <c r="D156" s="17">
        <v>0</v>
      </c>
      <c r="E156" s="17">
        <v>0</v>
      </c>
      <c r="F156" s="17">
        <f t="shared" si="32"/>
        <v>0</v>
      </c>
      <c r="G156" s="17">
        <v>2393639</v>
      </c>
      <c r="H156" s="17">
        <f>7.97/7.63</f>
        <v>1.0445609436435124</v>
      </c>
      <c r="I156" s="17">
        <f t="shared" si="45"/>
        <v>0</v>
      </c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</row>
    <row r="157" spans="1:32" s="2" customFormat="1" ht="16.5" customHeight="1" x14ac:dyDescent="0.25">
      <c r="A157" s="12" t="s">
        <v>396</v>
      </c>
      <c r="B157" s="6" t="s">
        <v>300</v>
      </c>
      <c r="C157" s="17">
        <v>0</v>
      </c>
      <c r="D157" s="17">
        <v>0</v>
      </c>
      <c r="E157" s="17">
        <v>0</v>
      </c>
      <c r="F157" s="17">
        <v>0</v>
      </c>
      <c r="G157" s="17" t="s">
        <v>10</v>
      </c>
      <c r="H157" s="17" t="s">
        <v>10</v>
      </c>
      <c r="I157" s="17">
        <v>0</v>
      </c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</row>
    <row r="158" spans="1:32" s="2" customFormat="1" ht="16.5" customHeight="1" x14ac:dyDescent="0.25">
      <c r="A158" s="12" t="s">
        <v>397</v>
      </c>
      <c r="B158" s="6" t="s">
        <v>174</v>
      </c>
      <c r="C158" s="17">
        <v>0</v>
      </c>
      <c r="D158" s="17">
        <v>0</v>
      </c>
      <c r="E158" s="17">
        <v>0</v>
      </c>
      <c r="F158" s="17">
        <f t="shared" si="32"/>
        <v>0</v>
      </c>
      <c r="G158" s="17">
        <v>2393639</v>
      </c>
      <c r="H158" s="17">
        <f>7.97/7.63</f>
        <v>1.0445609436435124</v>
      </c>
      <c r="I158" s="17">
        <f t="shared" ref="I158:I161" si="46">(F158*G158*H158)/1000</f>
        <v>0</v>
      </c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</row>
    <row r="159" spans="1:32" s="2" customFormat="1" ht="16.5" customHeight="1" x14ac:dyDescent="0.25">
      <c r="A159" s="12" t="s">
        <v>398</v>
      </c>
      <c r="B159" s="6" t="s">
        <v>295</v>
      </c>
      <c r="C159" s="17">
        <v>0</v>
      </c>
      <c r="D159" s="17">
        <v>0</v>
      </c>
      <c r="E159" s="17">
        <v>0</v>
      </c>
      <c r="F159" s="17">
        <f t="shared" si="32"/>
        <v>0</v>
      </c>
      <c r="G159" s="17">
        <v>2393639</v>
      </c>
      <c r="H159" s="17">
        <f>7.97/7.63</f>
        <v>1.0445609436435124</v>
      </c>
      <c r="I159" s="17">
        <f t="shared" si="46"/>
        <v>0</v>
      </c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</row>
    <row r="160" spans="1:32" s="2" customFormat="1" ht="16.5" customHeight="1" x14ac:dyDescent="0.25">
      <c r="A160" s="8" t="s">
        <v>399</v>
      </c>
      <c r="B160" s="6" t="s">
        <v>180</v>
      </c>
      <c r="C160" s="17">
        <v>0</v>
      </c>
      <c r="D160" s="17">
        <v>0</v>
      </c>
      <c r="E160" s="17">
        <v>0</v>
      </c>
      <c r="F160" s="17">
        <f t="shared" si="32"/>
        <v>0</v>
      </c>
      <c r="G160" s="17">
        <v>2393639</v>
      </c>
      <c r="H160" s="17">
        <f>7.97/7.63</f>
        <v>1.0445609436435124</v>
      </c>
      <c r="I160" s="17">
        <f t="shared" si="46"/>
        <v>0</v>
      </c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</row>
    <row r="161" spans="1:32" s="2" customFormat="1" ht="31.5" customHeight="1" x14ac:dyDescent="0.25">
      <c r="A161" s="8" t="s">
        <v>400</v>
      </c>
      <c r="B161" s="6" t="s">
        <v>298</v>
      </c>
      <c r="C161" s="17">
        <v>0</v>
      </c>
      <c r="D161" s="17">
        <v>0</v>
      </c>
      <c r="E161" s="17">
        <v>0</v>
      </c>
      <c r="F161" s="17">
        <f t="shared" si="32"/>
        <v>0</v>
      </c>
      <c r="G161" s="17">
        <v>2393639</v>
      </c>
      <c r="H161" s="17">
        <f>7.97/7.63</f>
        <v>1.0445609436435124</v>
      </c>
      <c r="I161" s="17">
        <f t="shared" si="46"/>
        <v>0</v>
      </c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</row>
    <row r="162" spans="1:32" s="2" customFormat="1" ht="15.75" customHeight="1" x14ac:dyDescent="0.25">
      <c r="A162" s="8" t="s">
        <v>401</v>
      </c>
      <c r="B162" s="6" t="s">
        <v>271</v>
      </c>
      <c r="C162" s="17">
        <v>0</v>
      </c>
      <c r="D162" s="17">
        <v>0</v>
      </c>
      <c r="E162" s="17">
        <v>0</v>
      </c>
      <c r="F162" s="17">
        <v>0</v>
      </c>
      <c r="G162" s="17" t="s">
        <v>10</v>
      </c>
      <c r="H162" s="17" t="s">
        <v>10</v>
      </c>
      <c r="I162" s="17">
        <v>0</v>
      </c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</row>
    <row r="163" spans="1:32" s="2" customFormat="1" ht="15.75" customHeight="1" x14ac:dyDescent="0.25">
      <c r="A163" s="8" t="s">
        <v>402</v>
      </c>
      <c r="B163" s="6" t="s">
        <v>292</v>
      </c>
      <c r="C163" s="17">
        <v>0</v>
      </c>
      <c r="D163" s="17">
        <v>0</v>
      </c>
      <c r="E163" s="17">
        <v>0</v>
      </c>
      <c r="F163" s="17">
        <v>0</v>
      </c>
      <c r="G163" s="17" t="s">
        <v>10</v>
      </c>
      <c r="H163" s="17" t="s">
        <v>10</v>
      </c>
      <c r="I163" s="17">
        <v>0</v>
      </c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</row>
    <row r="164" spans="1:32" s="2" customFormat="1" ht="31.5" customHeight="1" x14ac:dyDescent="0.25">
      <c r="A164" s="8" t="s">
        <v>403</v>
      </c>
      <c r="B164" s="6" t="s">
        <v>174</v>
      </c>
      <c r="C164" s="17">
        <v>0</v>
      </c>
      <c r="D164" s="17">
        <v>0.79600000000000004</v>
      </c>
      <c r="E164" s="17">
        <v>0</v>
      </c>
      <c r="F164" s="17">
        <f t="shared" si="32"/>
        <v>0.26533333333333337</v>
      </c>
      <c r="G164" s="18">
        <v>2941172</v>
      </c>
      <c r="H164" s="17">
        <f>7.97/7.63</f>
        <v>1.0445609436435124</v>
      </c>
      <c r="I164" s="17">
        <f t="shared" ref="I164:I166" si="47">(F164*G164*H164)/1000</f>
        <v>815.16592873044999</v>
      </c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</row>
    <row r="165" spans="1:32" s="2" customFormat="1" ht="15" customHeight="1" x14ac:dyDescent="0.25">
      <c r="A165" s="8" t="s">
        <v>404</v>
      </c>
      <c r="B165" s="6" t="s">
        <v>295</v>
      </c>
      <c r="C165" s="17">
        <v>0</v>
      </c>
      <c r="D165" s="17">
        <v>0</v>
      </c>
      <c r="E165" s="17">
        <v>0</v>
      </c>
      <c r="F165" s="17">
        <f t="shared" si="32"/>
        <v>0</v>
      </c>
      <c r="G165" s="17">
        <v>2941172</v>
      </c>
      <c r="H165" s="17">
        <f>7.97/7.63</f>
        <v>1.0445609436435124</v>
      </c>
      <c r="I165" s="17">
        <f t="shared" si="47"/>
        <v>0</v>
      </c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</row>
    <row r="166" spans="1:32" s="2" customFormat="1" ht="15" customHeight="1" x14ac:dyDescent="0.25">
      <c r="A166" s="8" t="s">
        <v>405</v>
      </c>
      <c r="B166" s="6" t="s">
        <v>180</v>
      </c>
      <c r="C166" s="17">
        <v>0</v>
      </c>
      <c r="D166" s="17">
        <v>0</v>
      </c>
      <c r="E166" s="17">
        <v>0</v>
      </c>
      <c r="F166" s="17">
        <f t="shared" si="32"/>
        <v>0</v>
      </c>
      <c r="G166" s="17">
        <v>2941172</v>
      </c>
      <c r="H166" s="17">
        <f>7.97/7.63</f>
        <v>1.0445609436435124</v>
      </c>
      <c r="I166" s="17">
        <f t="shared" si="47"/>
        <v>0</v>
      </c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</row>
    <row r="167" spans="1:32" s="2" customFormat="1" ht="15" customHeight="1" x14ac:dyDescent="0.25">
      <c r="A167" s="8" t="s">
        <v>406</v>
      </c>
      <c r="B167" s="6" t="s">
        <v>300</v>
      </c>
      <c r="C167" s="17">
        <v>0</v>
      </c>
      <c r="D167" s="17">
        <v>0</v>
      </c>
      <c r="E167" s="17">
        <v>0</v>
      </c>
      <c r="F167" s="17">
        <v>0</v>
      </c>
      <c r="G167" s="17" t="s">
        <v>10</v>
      </c>
      <c r="H167" s="17" t="s">
        <v>10</v>
      </c>
      <c r="I167" s="17">
        <v>0</v>
      </c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</row>
    <row r="168" spans="1:32" s="2" customFormat="1" ht="31.5" customHeight="1" x14ac:dyDescent="0.25">
      <c r="A168" s="8" t="s">
        <v>407</v>
      </c>
      <c r="B168" s="6" t="s">
        <v>295</v>
      </c>
      <c r="C168" s="17">
        <v>0</v>
      </c>
      <c r="D168" s="17">
        <v>0</v>
      </c>
      <c r="E168" s="17">
        <v>0</v>
      </c>
      <c r="F168" s="17">
        <f t="shared" si="32"/>
        <v>0</v>
      </c>
      <c r="G168" s="17">
        <v>2941172</v>
      </c>
      <c r="H168" s="17">
        <f>7.97/7.63</f>
        <v>1.0445609436435124</v>
      </c>
      <c r="I168" s="17">
        <f t="shared" ref="I168:I169" si="48">(F168*G168*H168)/1000</f>
        <v>0</v>
      </c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</row>
    <row r="169" spans="1:32" ht="31.5" customHeight="1" x14ac:dyDescent="0.25">
      <c r="A169" s="8" t="s">
        <v>408</v>
      </c>
      <c r="B169" s="6" t="s">
        <v>312</v>
      </c>
      <c r="C169" s="17">
        <v>0</v>
      </c>
      <c r="D169" s="17">
        <v>0</v>
      </c>
      <c r="E169" s="17">
        <v>0</v>
      </c>
      <c r="F169" s="17">
        <f t="shared" si="32"/>
        <v>0</v>
      </c>
      <c r="G169" s="17">
        <v>7111427</v>
      </c>
      <c r="H169" s="17">
        <f>7.97/7.63</f>
        <v>1.0445609436435124</v>
      </c>
      <c r="I169" s="17">
        <f t="shared" si="48"/>
        <v>0</v>
      </c>
    </row>
    <row r="170" spans="1:32" s="2" customFormat="1" ht="47.25" customHeight="1" x14ac:dyDescent="0.25">
      <c r="A170" s="8" t="s">
        <v>183</v>
      </c>
      <c r="B170" s="6" t="s">
        <v>209</v>
      </c>
      <c r="C170" s="17">
        <v>0</v>
      </c>
      <c r="D170" s="17">
        <v>0</v>
      </c>
      <c r="E170" s="17">
        <v>0</v>
      </c>
      <c r="F170" s="17">
        <v>0</v>
      </c>
      <c r="G170" s="17" t="s">
        <v>10</v>
      </c>
      <c r="H170" s="17" t="s">
        <v>10</v>
      </c>
      <c r="I170" s="17">
        <v>0</v>
      </c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</row>
    <row r="171" spans="1:32" s="2" customFormat="1" ht="15.75" customHeight="1" x14ac:dyDescent="0.25">
      <c r="A171" s="8" t="s">
        <v>409</v>
      </c>
      <c r="B171" s="6" t="s">
        <v>260</v>
      </c>
      <c r="C171" s="17">
        <v>0</v>
      </c>
      <c r="D171" s="17">
        <v>0</v>
      </c>
      <c r="E171" s="17">
        <v>0</v>
      </c>
      <c r="F171" s="17">
        <v>0</v>
      </c>
      <c r="G171" s="17" t="s">
        <v>10</v>
      </c>
      <c r="H171" s="17" t="s">
        <v>10</v>
      </c>
      <c r="I171" s="17">
        <v>0</v>
      </c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</row>
    <row r="172" spans="1:32" s="2" customFormat="1" ht="15.75" customHeight="1" x14ac:dyDescent="0.25">
      <c r="A172" s="8" t="s">
        <v>410</v>
      </c>
      <c r="B172" s="6" t="s">
        <v>292</v>
      </c>
      <c r="C172" s="17">
        <v>0</v>
      </c>
      <c r="D172" s="17">
        <v>0</v>
      </c>
      <c r="E172" s="17">
        <v>0</v>
      </c>
      <c r="F172" s="17">
        <f t="shared" si="32"/>
        <v>0</v>
      </c>
      <c r="G172" s="17">
        <v>1848750</v>
      </c>
      <c r="H172" s="17">
        <f>8.26/7.97</f>
        <v>1.0363864491844417</v>
      </c>
      <c r="I172" s="17">
        <f t="shared" ref="I172" si="49">(F172*G172*H172)/1000</f>
        <v>0</v>
      </c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</row>
    <row r="173" spans="1:32" s="2" customFormat="1" ht="29.25" customHeight="1" x14ac:dyDescent="0.25">
      <c r="A173" s="8" t="s">
        <v>411</v>
      </c>
      <c r="B173" s="6" t="s">
        <v>271</v>
      </c>
      <c r="C173" s="17">
        <v>0</v>
      </c>
      <c r="D173" s="17">
        <v>0</v>
      </c>
      <c r="E173" s="17">
        <v>0</v>
      </c>
      <c r="F173" s="17">
        <v>0</v>
      </c>
      <c r="G173" s="17" t="s">
        <v>10</v>
      </c>
      <c r="H173" s="17" t="s">
        <v>10</v>
      </c>
      <c r="I173" s="17">
        <v>0</v>
      </c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</row>
    <row r="174" spans="1:32" s="2" customFormat="1" ht="17.25" customHeight="1" x14ac:dyDescent="0.25">
      <c r="A174" s="8" t="s">
        <v>412</v>
      </c>
      <c r="B174" s="6" t="s">
        <v>292</v>
      </c>
      <c r="C174" s="17">
        <v>0</v>
      </c>
      <c r="D174" s="17">
        <v>0</v>
      </c>
      <c r="E174" s="17">
        <v>0</v>
      </c>
      <c r="F174" s="17">
        <v>0</v>
      </c>
      <c r="G174" s="17" t="s">
        <v>10</v>
      </c>
      <c r="H174" s="17" t="s">
        <v>10</v>
      </c>
      <c r="I174" s="17">
        <v>0</v>
      </c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</row>
    <row r="175" spans="1:32" s="2" customFormat="1" ht="15.75" customHeight="1" x14ac:dyDescent="0.25">
      <c r="A175" s="8" t="s">
        <v>413</v>
      </c>
      <c r="B175" s="6" t="s">
        <v>170</v>
      </c>
      <c r="C175" s="17">
        <v>0</v>
      </c>
      <c r="D175" s="17">
        <v>0</v>
      </c>
      <c r="E175" s="17">
        <v>0</v>
      </c>
      <c r="F175" s="17">
        <f t="shared" si="32"/>
        <v>0</v>
      </c>
      <c r="G175" s="17">
        <v>2538971</v>
      </c>
      <c r="H175" s="17">
        <f>7.97/7.63</f>
        <v>1.0445609436435124</v>
      </c>
      <c r="I175" s="17">
        <f t="shared" ref="I175:I176" si="50">(F175*G175*H175)/1000</f>
        <v>0</v>
      </c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</row>
    <row r="176" spans="1:32" s="2" customFormat="1" ht="15.75" customHeight="1" x14ac:dyDescent="0.25">
      <c r="A176" s="8" t="s">
        <v>414</v>
      </c>
      <c r="B176" s="6" t="s">
        <v>171</v>
      </c>
      <c r="C176" s="17">
        <v>0</v>
      </c>
      <c r="D176" s="17">
        <v>0.48</v>
      </c>
      <c r="E176" s="17">
        <v>0</v>
      </c>
      <c r="F176" s="17">
        <f t="shared" si="32"/>
        <v>0.16</v>
      </c>
      <c r="G176" s="17">
        <v>2538971</v>
      </c>
      <c r="H176" s="17">
        <f>7.97/7.63</f>
        <v>1.0445609436435124</v>
      </c>
      <c r="I176" s="17">
        <f t="shared" si="50"/>
        <v>424.33759098296196</v>
      </c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</row>
    <row r="177" spans="1:32" s="2" customFormat="1" ht="15.75" customHeight="1" x14ac:dyDescent="0.25">
      <c r="A177" s="8" t="s">
        <v>107</v>
      </c>
      <c r="B177" s="6" t="s">
        <v>7</v>
      </c>
      <c r="C177" s="17">
        <v>0</v>
      </c>
      <c r="D177" s="17">
        <v>0</v>
      </c>
      <c r="E177" s="17">
        <f>SUM(E178:E188)</f>
        <v>0</v>
      </c>
      <c r="F177" s="17">
        <f>SUM(F178:F188)</f>
        <v>0</v>
      </c>
      <c r="G177" s="17" t="s">
        <v>10</v>
      </c>
      <c r="H177" s="17" t="s">
        <v>10</v>
      </c>
      <c r="I177" s="17">
        <f>SUM(I178:I188)</f>
        <v>0</v>
      </c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</row>
    <row r="178" spans="1:32" s="2" customFormat="1" ht="15.75" customHeight="1" x14ac:dyDescent="0.25">
      <c r="A178" s="8" t="s">
        <v>415</v>
      </c>
      <c r="B178" s="6" t="s">
        <v>202</v>
      </c>
      <c r="C178" s="17">
        <v>0</v>
      </c>
      <c r="D178" s="17">
        <v>0</v>
      </c>
      <c r="E178" s="17">
        <v>0</v>
      </c>
      <c r="F178" s="17">
        <v>0</v>
      </c>
      <c r="G178" s="18" t="s">
        <v>10</v>
      </c>
      <c r="H178" s="18" t="s">
        <v>10</v>
      </c>
      <c r="I178" s="17">
        <v>0</v>
      </c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</row>
    <row r="179" spans="1:32" s="2" customFormat="1" ht="15.75" customHeight="1" x14ac:dyDescent="0.25">
      <c r="A179" s="8" t="s">
        <v>416</v>
      </c>
      <c r="B179" s="6" t="s">
        <v>322</v>
      </c>
      <c r="C179" s="17">
        <v>0</v>
      </c>
      <c r="D179" s="17">
        <v>0</v>
      </c>
      <c r="E179" s="17">
        <v>0</v>
      </c>
      <c r="F179" s="17">
        <v>0</v>
      </c>
      <c r="G179" s="17" t="s">
        <v>10</v>
      </c>
      <c r="H179" s="17" t="s">
        <v>10</v>
      </c>
      <c r="I179" s="17">
        <v>0</v>
      </c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</row>
    <row r="180" spans="1:32" ht="32.450000000000003" customHeight="1" x14ac:dyDescent="0.25">
      <c r="A180" s="8" t="s">
        <v>1554</v>
      </c>
      <c r="B180" s="6" t="s">
        <v>324</v>
      </c>
      <c r="C180" s="17">
        <v>0</v>
      </c>
      <c r="D180" s="17">
        <v>0</v>
      </c>
      <c r="E180" s="17">
        <v>0</v>
      </c>
      <c r="F180" s="17">
        <f t="shared" si="32"/>
        <v>0</v>
      </c>
      <c r="G180" s="17">
        <v>0</v>
      </c>
      <c r="H180" s="17">
        <f>10.42/10.04</f>
        <v>1.0378486055776894</v>
      </c>
      <c r="I180" s="17">
        <f t="shared" ref="I180" si="51">(F180*G180*H180)/1000</f>
        <v>0</v>
      </c>
    </row>
    <row r="181" spans="1:32" ht="15.75" customHeight="1" x14ac:dyDescent="0.25">
      <c r="A181" s="8" t="s">
        <v>417</v>
      </c>
      <c r="B181" s="6" t="s">
        <v>326</v>
      </c>
      <c r="C181" s="17">
        <v>0</v>
      </c>
      <c r="D181" s="17">
        <v>0</v>
      </c>
      <c r="E181" s="17">
        <v>0</v>
      </c>
      <c r="F181" s="17">
        <v>0</v>
      </c>
      <c r="G181" s="17" t="s">
        <v>10</v>
      </c>
      <c r="H181" s="17" t="s">
        <v>10</v>
      </c>
      <c r="I181" s="17">
        <v>0</v>
      </c>
    </row>
    <row r="182" spans="1:32" s="2" customFormat="1" ht="15.75" customHeight="1" x14ac:dyDescent="0.25">
      <c r="A182" s="8" t="s">
        <v>1555</v>
      </c>
      <c r="B182" s="6" t="s">
        <v>328</v>
      </c>
      <c r="C182" s="17">
        <v>0</v>
      </c>
      <c r="D182" s="17">
        <v>0</v>
      </c>
      <c r="E182" s="17">
        <v>0</v>
      </c>
      <c r="F182" s="17">
        <f t="shared" si="32"/>
        <v>0</v>
      </c>
      <c r="G182" s="17">
        <v>326484</v>
      </c>
      <c r="H182" s="17">
        <f>10.42/10.04</f>
        <v>1.0378486055776894</v>
      </c>
      <c r="I182" s="17">
        <f t="shared" ref="I182" si="52">(F182*G182*H182)/1000</f>
        <v>0</v>
      </c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</row>
    <row r="183" spans="1:32" s="2" customFormat="1" ht="31.5" customHeight="1" x14ac:dyDescent="0.25">
      <c r="A183" s="8" t="s">
        <v>418</v>
      </c>
      <c r="B183" s="6" t="s">
        <v>1547</v>
      </c>
      <c r="C183" s="17">
        <v>0</v>
      </c>
      <c r="D183" s="17">
        <v>0</v>
      </c>
      <c r="E183" s="17">
        <v>0</v>
      </c>
      <c r="F183" s="17">
        <v>0</v>
      </c>
      <c r="G183" s="17" t="s">
        <v>10</v>
      </c>
      <c r="H183" s="17" t="s">
        <v>10</v>
      </c>
      <c r="I183" s="17">
        <v>0</v>
      </c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</row>
    <row r="184" spans="1:32" s="2" customFormat="1" ht="31.5" customHeight="1" collapsed="1" x14ac:dyDescent="0.25">
      <c r="A184" s="8" t="s">
        <v>1556</v>
      </c>
      <c r="B184" s="6" t="s">
        <v>333</v>
      </c>
      <c r="C184" s="17">
        <v>0</v>
      </c>
      <c r="D184" s="17">
        <v>0</v>
      </c>
      <c r="E184" s="17">
        <v>0</v>
      </c>
      <c r="F184" s="17">
        <f t="shared" ref="F184" si="53">(C184+D184+E184)/3</f>
        <v>0</v>
      </c>
      <c r="G184" s="17">
        <v>5229682</v>
      </c>
      <c r="H184" s="17">
        <f>10.42/10.04</f>
        <v>1.0378486055776894</v>
      </c>
      <c r="I184" s="17">
        <f t="shared" ref="I184" si="54">(F184*G184*H184)/1000</f>
        <v>0</v>
      </c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</row>
    <row r="185" spans="1:32" s="2" customFormat="1" ht="31.5" customHeight="1" collapsed="1" x14ac:dyDescent="0.25">
      <c r="A185" s="8" t="s">
        <v>419</v>
      </c>
      <c r="B185" s="6" t="s">
        <v>209</v>
      </c>
      <c r="C185" s="17">
        <v>0</v>
      </c>
      <c r="D185" s="17">
        <v>0</v>
      </c>
      <c r="E185" s="17">
        <v>0</v>
      </c>
      <c r="F185" s="17">
        <v>0</v>
      </c>
      <c r="G185" s="17" t="s">
        <v>10</v>
      </c>
      <c r="H185" s="17" t="s">
        <v>10</v>
      </c>
      <c r="I185" s="17">
        <v>0</v>
      </c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</row>
    <row r="186" spans="1:32" s="2" customFormat="1" ht="31.5" customHeight="1" x14ac:dyDescent="0.25">
      <c r="A186" s="8" t="s">
        <v>420</v>
      </c>
      <c r="B186" s="6" t="s">
        <v>331</v>
      </c>
      <c r="C186" s="17">
        <v>0</v>
      </c>
      <c r="D186" s="17">
        <v>0</v>
      </c>
      <c r="E186" s="17">
        <v>0</v>
      </c>
      <c r="F186" s="17">
        <v>0</v>
      </c>
      <c r="G186" s="17" t="s">
        <v>10</v>
      </c>
      <c r="H186" s="17" t="s">
        <v>10</v>
      </c>
      <c r="I186" s="17">
        <v>0</v>
      </c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</row>
    <row r="187" spans="1:32" ht="31.5" customHeight="1" x14ac:dyDescent="0.25">
      <c r="A187" s="8" t="s">
        <v>1557</v>
      </c>
      <c r="B187" s="6" t="s">
        <v>333</v>
      </c>
      <c r="C187" s="17">
        <v>0</v>
      </c>
      <c r="D187" s="17">
        <v>0</v>
      </c>
      <c r="E187" s="17">
        <v>0</v>
      </c>
      <c r="F187" s="17">
        <f t="shared" si="32"/>
        <v>0</v>
      </c>
      <c r="G187" s="17">
        <v>1586702</v>
      </c>
      <c r="H187" s="17">
        <f t="shared" ref="H187:H192" si="55">10.42/10.04</f>
        <v>1.0378486055776894</v>
      </c>
      <c r="I187" s="17">
        <f t="shared" ref="I187:I188" si="56">(F187*G187*H187)/1000</f>
        <v>0</v>
      </c>
    </row>
    <row r="188" spans="1:32" s="2" customFormat="1" ht="15.75" customHeight="1" x14ac:dyDescent="0.25">
      <c r="A188" s="8" t="s">
        <v>1558</v>
      </c>
      <c r="B188" s="6" t="s">
        <v>324</v>
      </c>
      <c r="C188" s="17">
        <v>0</v>
      </c>
      <c r="D188" s="17">
        <v>0</v>
      </c>
      <c r="E188" s="17">
        <v>0</v>
      </c>
      <c r="F188" s="17">
        <f t="shared" si="32"/>
        <v>0</v>
      </c>
      <c r="G188" s="17">
        <v>2784643</v>
      </c>
      <c r="H188" s="17">
        <f t="shared" si="55"/>
        <v>1.0378486055776894</v>
      </c>
      <c r="I188" s="17">
        <f t="shared" si="56"/>
        <v>0</v>
      </c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</row>
    <row r="189" spans="1:32" ht="58.5" customHeight="1" x14ac:dyDescent="0.25">
      <c r="A189" s="8" t="s">
        <v>421</v>
      </c>
      <c r="B189" s="6" t="s">
        <v>326</v>
      </c>
      <c r="C189" s="17">
        <v>0</v>
      </c>
      <c r="D189" s="17">
        <v>0</v>
      </c>
      <c r="E189" s="17">
        <v>0</v>
      </c>
      <c r="F189" s="17">
        <v>0</v>
      </c>
      <c r="G189" s="17" t="s">
        <v>10</v>
      </c>
      <c r="H189" s="17" t="s">
        <v>10</v>
      </c>
      <c r="I189" s="17">
        <v>0</v>
      </c>
    </row>
    <row r="190" spans="1:32" ht="51.75" customHeight="1" x14ac:dyDescent="0.25">
      <c r="A190" s="8" t="s">
        <v>1559</v>
      </c>
      <c r="B190" s="6" t="s">
        <v>328</v>
      </c>
      <c r="C190" s="17">
        <v>0</v>
      </c>
      <c r="D190" s="17">
        <v>0</v>
      </c>
      <c r="E190" s="17">
        <v>0</v>
      </c>
      <c r="F190" s="17">
        <f t="shared" ref="F190" si="57">(C190+D190+E190)/3</f>
        <v>0</v>
      </c>
      <c r="G190" s="17">
        <v>1586701.6667056584</v>
      </c>
      <c r="H190" s="17">
        <f t="shared" si="55"/>
        <v>1.0378486055776894</v>
      </c>
      <c r="I190" s="17">
        <f t="shared" ref="I190" si="58">(F190*G190*H190)/1000</f>
        <v>0</v>
      </c>
    </row>
    <row r="191" spans="1:32" s="2" customFormat="1" ht="31.5" customHeight="1" x14ac:dyDescent="0.25">
      <c r="A191" s="8" t="s">
        <v>422</v>
      </c>
      <c r="B191" s="6" t="s">
        <v>1547</v>
      </c>
      <c r="C191" s="17">
        <v>0</v>
      </c>
      <c r="D191" s="17">
        <v>0</v>
      </c>
      <c r="E191" s="17">
        <v>0</v>
      </c>
      <c r="F191" s="17">
        <v>0</v>
      </c>
      <c r="G191" s="17" t="s">
        <v>10</v>
      </c>
      <c r="H191" s="17" t="s">
        <v>10</v>
      </c>
      <c r="I191" s="17">
        <v>0</v>
      </c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</row>
    <row r="192" spans="1:32" s="2" customFormat="1" ht="31.5" customHeight="1" collapsed="1" x14ac:dyDescent="0.25">
      <c r="A192" s="8" t="s">
        <v>1560</v>
      </c>
      <c r="B192" s="6" t="s">
        <v>333</v>
      </c>
      <c r="C192" s="17">
        <v>0</v>
      </c>
      <c r="D192" s="17">
        <v>0</v>
      </c>
      <c r="E192" s="17">
        <v>0</v>
      </c>
      <c r="F192" s="17">
        <f t="shared" ref="F192" si="59">(C192+D192+E192)/3</f>
        <v>0</v>
      </c>
      <c r="G192" s="17">
        <v>6537103</v>
      </c>
      <c r="H192" s="17">
        <f t="shared" si="55"/>
        <v>1.0378486055776894</v>
      </c>
      <c r="I192" s="17">
        <f t="shared" ref="I192" si="60">(F192*G192*H192)/1000</f>
        <v>0</v>
      </c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</row>
    <row r="193" spans="1:32" s="2" customFormat="1" ht="15.75" customHeight="1" collapsed="1" x14ac:dyDescent="0.25">
      <c r="A193" s="8" t="s">
        <v>108</v>
      </c>
      <c r="B193" s="6" t="s">
        <v>8</v>
      </c>
      <c r="C193" s="17">
        <v>231.4</v>
      </c>
      <c r="D193" s="17">
        <v>523</v>
      </c>
      <c r="E193" s="17">
        <f>SUM(E195:E211)</f>
        <v>0</v>
      </c>
      <c r="F193" s="17">
        <f>SUM(F195:F211)</f>
        <v>251.4666666666667</v>
      </c>
      <c r="G193" s="17" t="s">
        <v>10</v>
      </c>
      <c r="H193" s="17" t="s">
        <v>10</v>
      </c>
      <c r="I193" s="17">
        <f>SUM(I195:I211)</f>
        <v>2669.7997382470126</v>
      </c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</row>
    <row r="194" spans="1:32" s="2" customFormat="1" ht="15.75" customHeight="1" collapsed="1" x14ac:dyDescent="0.25">
      <c r="A194" s="8" t="s">
        <v>184</v>
      </c>
      <c r="B194" s="6" t="s">
        <v>202</v>
      </c>
      <c r="C194" s="17">
        <v>0</v>
      </c>
      <c r="D194" s="17">
        <v>0</v>
      </c>
      <c r="E194" s="17">
        <v>0</v>
      </c>
      <c r="F194" s="17">
        <v>0</v>
      </c>
      <c r="G194" s="17" t="s">
        <v>10</v>
      </c>
      <c r="H194" s="17" t="s">
        <v>10</v>
      </c>
      <c r="I194" s="17">
        <v>0</v>
      </c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</row>
    <row r="195" spans="1:32" ht="27.6" customHeight="1" x14ac:dyDescent="0.25">
      <c r="A195" s="8" t="s">
        <v>423</v>
      </c>
      <c r="B195" s="6" t="s">
        <v>189</v>
      </c>
      <c r="C195" s="17">
        <v>0</v>
      </c>
      <c r="D195" s="17">
        <v>0</v>
      </c>
      <c r="E195" s="17">
        <v>0</v>
      </c>
      <c r="F195" s="17">
        <v>0</v>
      </c>
      <c r="G195" s="17" t="s">
        <v>10</v>
      </c>
      <c r="H195" s="17" t="s">
        <v>10</v>
      </c>
      <c r="I195" s="17">
        <v>0</v>
      </c>
    </row>
    <row r="196" spans="1:32" s="2" customFormat="1" ht="31.5" customHeight="1" x14ac:dyDescent="0.25">
      <c r="A196" s="8" t="s">
        <v>424</v>
      </c>
      <c r="B196" s="6" t="s">
        <v>175</v>
      </c>
      <c r="C196" s="17">
        <v>0</v>
      </c>
      <c r="D196" s="17">
        <v>0</v>
      </c>
      <c r="E196" s="17">
        <v>0</v>
      </c>
      <c r="F196" s="17">
        <f t="shared" ref="F196:F212" si="61">(C196+D196+E196)/3</f>
        <v>0</v>
      </c>
      <c r="G196" s="17">
        <v>38012</v>
      </c>
      <c r="H196" s="17">
        <f t="shared" ref="H196:H200" si="62">10.42/10.04</f>
        <v>1.0378486055776894</v>
      </c>
      <c r="I196" s="17">
        <f t="shared" ref="I196:I200" si="63">(F196*G196*H196)/1000</f>
        <v>0</v>
      </c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</row>
    <row r="197" spans="1:32" s="2" customFormat="1" ht="31.5" customHeight="1" x14ac:dyDescent="0.25">
      <c r="A197" s="8" t="s">
        <v>425</v>
      </c>
      <c r="B197" s="6" t="s">
        <v>178</v>
      </c>
      <c r="C197" s="17">
        <v>0</v>
      </c>
      <c r="D197" s="17">
        <v>0</v>
      </c>
      <c r="E197" s="17">
        <v>0</v>
      </c>
      <c r="F197" s="17">
        <f t="shared" si="61"/>
        <v>0</v>
      </c>
      <c r="G197" s="17">
        <v>10089</v>
      </c>
      <c r="H197" s="17">
        <f t="shared" si="62"/>
        <v>1.0378486055776894</v>
      </c>
      <c r="I197" s="17">
        <f t="shared" si="63"/>
        <v>0</v>
      </c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</row>
    <row r="198" spans="1:32" s="2" customFormat="1" ht="31.5" customHeight="1" x14ac:dyDescent="0.25">
      <c r="A198" s="8" t="s">
        <v>426</v>
      </c>
      <c r="B198" s="6" t="s">
        <v>176</v>
      </c>
      <c r="C198" s="17">
        <v>142.4</v>
      </c>
      <c r="D198" s="17">
        <v>163</v>
      </c>
      <c r="E198" s="17">
        <v>0</v>
      </c>
      <c r="F198" s="17">
        <f t="shared" si="61"/>
        <v>101.8</v>
      </c>
      <c r="G198" s="17">
        <v>6892</v>
      </c>
      <c r="H198" s="17">
        <f t="shared" si="62"/>
        <v>1.0378486055776894</v>
      </c>
      <c r="I198" s="17">
        <f t="shared" si="63"/>
        <v>728.16039362549816</v>
      </c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</row>
    <row r="199" spans="1:32" s="2" customFormat="1" ht="63" customHeight="1" x14ac:dyDescent="0.25">
      <c r="A199" s="8" t="s">
        <v>427</v>
      </c>
      <c r="B199" s="6" t="s">
        <v>177</v>
      </c>
      <c r="C199" s="17">
        <v>0</v>
      </c>
      <c r="D199" s="17">
        <v>0</v>
      </c>
      <c r="E199" s="17">
        <v>0</v>
      </c>
      <c r="F199" s="17">
        <f t="shared" si="61"/>
        <v>0</v>
      </c>
      <c r="G199" s="17">
        <v>6881</v>
      </c>
      <c r="H199" s="17">
        <f t="shared" si="62"/>
        <v>1.0378486055776894</v>
      </c>
      <c r="I199" s="17">
        <f t="shared" si="63"/>
        <v>0</v>
      </c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</row>
    <row r="200" spans="1:32" s="2" customFormat="1" ht="15.75" customHeight="1" x14ac:dyDescent="0.25">
      <c r="A200" s="8" t="s">
        <v>428</v>
      </c>
      <c r="B200" s="6" t="s">
        <v>179</v>
      </c>
      <c r="C200" s="17">
        <v>0</v>
      </c>
      <c r="D200" s="17">
        <v>0</v>
      </c>
      <c r="E200" s="17">
        <v>0</v>
      </c>
      <c r="F200" s="17">
        <f t="shared" si="61"/>
        <v>0</v>
      </c>
      <c r="G200" s="17">
        <v>4283</v>
      </c>
      <c r="H200" s="17">
        <f t="shared" si="62"/>
        <v>1.0378486055776894</v>
      </c>
      <c r="I200" s="17">
        <f t="shared" si="63"/>
        <v>0</v>
      </c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</row>
    <row r="201" spans="1:32" s="2" customFormat="1" ht="15.75" customHeight="1" x14ac:dyDescent="0.25">
      <c r="A201" s="8" t="s">
        <v>429</v>
      </c>
      <c r="B201" s="6" t="s">
        <v>342</v>
      </c>
      <c r="C201" s="17">
        <v>0</v>
      </c>
      <c r="D201" s="17">
        <v>0</v>
      </c>
      <c r="E201" s="17">
        <v>0</v>
      </c>
      <c r="F201" s="17">
        <v>0</v>
      </c>
      <c r="G201" s="17" t="s">
        <v>10</v>
      </c>
      <c r="H201" s="17" t="s">
        <v>10</v>
      </c>
      <c r="I201" s="17">
        <v>0</v>
      </c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</row>
    <row r="202" spans="1:32" s="2" customFormat="1" ht="15.75" customHeight="1" x14ac:dyDescent="0.25">
      <c r="A202" s="8" t="s">
        <v>430</v>
      </c>
      <c r="B202" s="6" t="s">
        <v>176</v>
      </c>
      <c r="C202" s="17">
        <v>0</v>
      </c>
      <c r="D202" s="17">
        <v>0</v>
      </c>
      <c r="E202" s="17">
        <v>0</v>
      </c>
      <c r="F202" s="17">
        <f t="shared" si="61"/>
        <v>0</v>
      </c>
      <c r="G202" s="17">
        <v>13540</v>
      </c>
      <c r="H202" s="17">
        <f t="shared" ref="H202:H205" si="64">10.42/10.04</f>
        <v>1.0378486055776894</v>
      </c>
      <c r="I202" s="17">
        <f t="shared" ref="I202:I205" si="65">(F202*G202*H202)/1000</f>
        <v>0</v>
      </c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</row>
    <row r="203" spans="1:32" s="2" customFormat="1" ht="15.75" customHeight="1" x14ac:dyDescent="0.25">
      <c r="A203" s="8" t="s">
        <v>431</v>
      </c>
      <c r="B203" s="6" t="s">
        <v>177</v>
      </c>
      <c r="C203" s="17">
        <v>0</v>
      </c>
      <c r="D203" s="17">
        <v>0</v>
      </c>
      <c r="E203" s="17">
        <v>0</v>
      </c>
      <c r="F203" s="17">
        <f t="shared" si="61"/>
        <v>0</v>
      </c>
      <c r="G203" s="17">
        <v>10585</v>
      </c>
      <c r="H203" s="17">
        <f t="shared" si="64"/>
        <v>1.0378486055776894</v>
      </c>
      <c r="I203" s="17">
        <f t="shared" si="65"/>
        <v>0</v>
      </c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</row>
    <row r="204" spans="1:32" s="2" customFormat="1" ht="15.75" customHeight="1" x14ac:dyDescent="0.25">
      <c r="A204" s="8" t="s">
        <v>432</v>
      </c>
      <c r="B204" s="6" t="s">
        <v>179</v>
      </c>
      <c r="C204" s="17">
        <v>0</v>
      </c>
      <c r="D204" s="17">
        <v>0</v>
      </c>
      <c r="E204" s="17">
        <v>0</v>
      </c>
      <c r="F204" s="17">
        <f t="shared" si="61"/>
        <v>0</v>
      </c>
      <c r="G204" s="17">
        <v>8212</v>
      </c>
      <c r="H204" s="17">
        <f t="shared" si="64"/>
        <v>1.0378486055776894</v>
      </c>
      <c r="I204" s="17">
        <f t="shared" si="65"/>
        <v>0</v>
      </c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</row>
    <row r="205" spans="1:32" s="2" customFormat="1" ht="15.75" customHeight="1" x14ac:dyDescent="0.25">
      <c r="A205" s="8" t="s">
        <v>433</v>
      </c>
      <c r="B205" s="6" t="s">
        <v>347</v>
      </c>
      <c r="C205" s="17">
        <v>0</v>
      </c>
      <c r="D205" s="17">
        <v>0</v>
      </c>
      <c r="E205" s="17">
        <v>0</v>
      </c>
      <c r="F205" s="17">
        <f t="shared" si="61"/>
        <v>0</v>
      </c>
      <c r="G205" s="17">
        <v>8123</v>
      </c>
      <c r="H205" s="17">
        <f t="shared" si="64"/>
        <v>1.0378486055776894</v>
      </c>
      <c r="I205" s="17">
        <f t="shared" si="65"/>
        <v>0</v>
      </c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</row>
    <row r="206" spans="1:32" s="2" customFormat="1" ht="15.75" customHeight="1" x14ac:dyDescent="0.25">
      <c r="A206" s="8" t="s">
        <v>185</v>
      </c>
      <c r="B206" s="6" t="s">
        <v>209</v>
      </c>
      <c r="C206" s="17">
        <v>0</v>
      </c>
      <c r="D206" s="17">
        <v>0</v>
      </c>
      <c r="E206" s="17">
        <v>0</v>
      </c>
      <c r="F206" s="17">
        <v>0</v>
      </c>
      <c r="G206" s="17" t="s">
        <v>10</v>
      </c>
      <c r="H206" s="17" t="s">
        <v>10</v>
      </c>
      <c r="I206" s="17">
        <v>0</v>
      </c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</row>
    <row r="207" spans="1:32" s="2" customFormat="1" ht="110.25" customHeight="1" x14ac:dyDescent="0.25">
      <c r="A207" s="8" t="s">
        <v>434</v>
      </c>
      <c r="B207" s="6" t="s">
        <v>189</v>
      </c>
      <c r="C207" s="17">
        <v>0</v>
      </c>
      <c r="D207" s="17">
        <v>0</v>
      </c>
      <c r="E207" s="17">
        <v>0</v>
      </c>
      <c r="F207" s="17">
        <v>0</v>
      </c>
      <c r="G207" s="17" t="s">
        <v>10</v>
      </c>
      <c r="H207" s="17" t="s">
        <v>10</v>
      </c>
      <c r="I207" s="17">
        <v>0</v>
      </c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</row>
    <row r="208" spans="1:32" s="2" customFormat="1" ht="31.5" customHeight="1" x14ac:dyDescent="0.25">
      <c r="A208" s="8" t="s">
        <v>435</v>
      </c>
      <c r="B208" s="6" t="s">
        <v>175</v>
      </c>
      <c r="C208" s="17">
        <v>0</v>
      </c>
      <c r="D208" s="17">
        <v>0</v>
      </c>
      <c r="E208" s="17">
        <v>0</v>
      </c>
      <c r="F208" s="17">
        <f t="shared" si="61"/>
        <v>0</v>
      </c>
      <c r="G208" s="17">
        <v>0</v>
      </c>
      <c r="H208" s="17">
        <f t="shared" ref="H208:H215" si="66">10.42/10.04</f>
        <v>1.0378486055776894</v>
      </c>
      <c r="I208" s="17">
        <f t="shared" ref="I208:I212" si="67">(F208*G208*H208)/1000</f>
        <v>0</v>
      </c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</row>
    <row r="209" spans="1:32" s="2" customFormat="1" ht="31.5" customHeight="1" x14ac:dyDescent="0.25">
      <c r="A209" s="8" t="s">
        <v>436</v>
      </c>
      <c r="B209" s="6" t="s">
        <v>178</v>
      </c>
      <c r="C209" s="17">
        <v>89</v>
      </c>
      <c r="D209" s="17">
        <v>0</v>
      </c>
      <c r="E209" s="17">
        <v>0</v>
      </c>
      <c r="F209" s="17">
        <f t="shared" si="61"/>
        <v>29.666666666666668</v>
      </c>
      <c r="G209" s="17">
        <v>17357</v>
      </c>
      <c r="H209" s="17">
        <f t="shared" si="66"/>
        <v>1.0378486055776894</v>
      </c>
      <c r="I209" s="17">
        <f t="shared" si="67"/>
        <v>534.41350132802143</v>
      </c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</row>
    <row r="210" spans="1:32" s="2" customFormat="1" ht="31.5" customHeight="1" x14ac:dyDescent="0.25">
      <c r="A210" s="8" t="s">
        <v>437</v>
      </c>
      <c r="B210" s="6" t="s">
        <v>176</v>
      </c>
      <c r="C210" s="17">
        <v>0</v>
      </c>
      <c r="D210" s="17">
        <v>160</v>
      </c>
      <c r="E210" s="17">
        <v>0</v>
      </c>
      <c r="F210" s="17">
        <f t="shared" si="61"/>
        <v>53.333333333333336</v>
      </c>
      <c r="G210" s="17">
        <v>15197</v>
      </c>
      <c r="H210" s="17">
        <f t="shared" si="66"/>
        <v>1.0378486055776894</v>
      </c>
      <c r="I210" s="17">
        <f t="shared" si="67"/>
        <v>841.18321381142118</v>
      </c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</row>
    <row r="211" spans="1:32" s="2" customFormat="1" ht="15.75" customHeight="1" x14ac:dyDescent="0.25">
      <c r="A211" s="8" t="s">
        <v>438</v>
      </c>
      <c r="B211" s="6" t="s">
        <v>177</v>
      </c>
      <c r="C211" s="17">
        <v>0</v>
      </c>
      <c r="D211" s="17">
        <v>200</v>
      </c>
      <c r="E211" s="17">
        <v>0</v>
      </c>
      <c r="F211" s="17">
        <f t="shared" si="61"/>
        <v>66.666666666666671</v>
      </c>
      <c r="G211" s="17">
        <v>8181</v>
      </c>
      <c r="H211" s="17">
        <f t="shared" si="66"/>
        <v>1.0378486055776894</v>
      </c>
      <c r="I211" s="17">
        <f t="shared" si="67"/>
        <v>566.0426294820719</v>
      </c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</row>
    <row r="212" spans="1:32" s="2" customFormat="1" ht="15.75" customHeight="1" x14ac:dyDescent="0.25">
      <c r="A212" s="8" t="s">
        <v>1561</v>
      </c>
      <c r="B212" s="6" t="s">
        <v>179</v>
      </c>
      <c r="C212" s="17">
        <v>0</v>
      </c>
      <c r="D212" s="17">
        <v>0</v>
      </c>
      <c r="E212" s="17">
        <v>0</v>
      </c>
      <c r="F212" s="17">
        <f t="shared" si="61"/>
        <v>0</v>
      </c>
      <c r="G212" s="17">
        <v>7410</v>
      </c>
      <c r="H212" s="17">
        <f t="shared" si="66"/>
        <v>1.0378486055776894</v>
      </c>
      <c r="I212" s="17">
        <f t="shared" si="67"/>
        <v>0</v>
      </c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</row>
    <row r="213" spans="1:32" s="2" customFormat="1" ht="15.75" customHeight="1" x14ac:dyDescent="0.25">
      <c r="A213" s="8" t="s">
        <v>1562</v>
      </c>
      <c r="B213" s="6" t="s">
        <v>342</v>
      </c>
      <c r="C213" s="17">
        <v>0</v>
      </c>
      <c r="D213" s="17">
        <v>0</v>
      </c>
      <c r="E213" s="17">
        <v>0</v>
      </c>
      <c r="F213" s="17">
        <v>0</v>
      </c>
      <c r="G213" s="17" t="s">
        <v>10</v>
      </c>
      <c r="H213" s="17" t="s">
        <v>10</v>
      </c>
      <c r="I213" s="17">
        <v>0</v>
      </c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</row>
    <row r="214" spans="1:32" s="2" customFormat="1" ht="15.75" customHeight="1" x14ac:dyDescent="0.25">
      <c r="A214" s="8" t="s">
        <v>1563</v>
      </c>
      <c r="B214" s="6" t="s">
        <v>176</v>
      </c>
      <c r="C214" s="17">
        <v>0</v>
      </c>
      <c r="D214" s="17">
        <v>0</v>
      </c>
      <c r="E214" s="17">
        <v>0</v>
      </c>
      <c r="F214" s="17">
        <f t="shared" ref="F214:F215" si="68">(C214+D214+E214)/3</f>
        <v>0</v>
      </c>
      <c r="G214" s="17">
        <v>0</v>
      </c>
      <c r="H214" s="17">
        <f t="shared" si="66"/>
        <v>1.0378486055776894</v>
      </c>
      <c r="I214" s="17">
        <f t="shared" ref="I214:I215" si="69">(F214*G214*H214)/1000</f>
        <v>0</v>
      </c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</row>
    <row r="215" spans="1:32" s="2" customFormat="1" ht="15.75" customHeight="1" x14ac:dyDescent="0.25">
      <c r="A215" s="8" t="s">
        <v>1564</v>
      </c>
      <c r="B215" s="6" t="s">
        <v>177</v>
      </c>
      <c r="C215" s="17">
        <v>0</v>
      </c>
      <c r="D215" s="17">
        <v>0</v>
      </c>
      <c r="E215" s="17">
        <v>0</v>
      </c>
      <c r="F215" s="17">
        <f t="shared" si="68"/>
        <v>0</v>
      </c>
      <c r="G215" s="17">
        <v>5131</v>
      </c>
      <c r="H215" s="17">
        <f t="shared" si="66"/>
        <v>1.0378486055776894</v>
      </c>
      <c r="I215" s="17">
        <f t="shared" si="69"/>
        <v>0</v>
      </c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</row>
    <row r="216" spans="1:32" s="2" customFormat="1" ht="15.75" customHeight="1" x14ac:dyDescent="0.25">
      <c r="A216" s="8" t="s">
        <v>152</v>
      </c>
      <c r="B216" s="6" t="s">
        <v>9</v>
      </c>
      <c r="C216" s="17">
        <v>0</v>
      </c>
      <c r="D216" s="17">
        <v>0</v>
      </c>
      <c r="E216" s="17">
        <f>SUM(E217:E222)</f>
        <v>0</v>
      </c>
      <c r="F216" s="17">
        <f>SUM(F217:F222)</f>
        <v>0</v>
      </c>
      <c r="G216" s="17" t="s">
        <v>10</v>
      </c>
      <c r="H216" s="17" t="s">
        <v>10</v>
      </c>
      <c r="I216" s="17">
        <f>SUM(I217:I222)</f>
        <v>0</v>
      </c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</row>
    <row r="217" spans="1:32" s="2" customFormat="1" ht="15.75" customHeight="1" x14ac:dyDescent="0.25">
      <c r="A217" s="8" t="s">
        <v>439</v>
      </c>
      <c r="B217" s="6" t="s">
        <v>202</v>
      </c>
      <c r="C217" s="17">
        <v>0</v>
      </c>
      <c r="D217" s="17">
        <v>0</v>
      </c>
      <c r="E217" s="17">
        <v>0</v>
      </c>
      <c r="F217" s="17">
        <v>0</v>
      </c>
      <c r="G217" s="17" t="s">
        <v>10</v>
      </c>
      <c r="H217" s="17" t="s">
        <v>10</v>
      </c>
      <c r="I217" s="17">
        <v>0</v>
      </c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</row>
    <row r="218" spans="1:32" s="2" customFormat="1" ht="15.75" customHeight="1" x14ac:dyDescent="0.25">
      <c r="A218" s="8" t="s">
        <v>440</v>
      </c>
      <c r="B218" s="6" t="s">
        <v>359</v>
      </c>
      <c r="C218" s="17">
        <v>0</v>
      </c>
      <c r="D218" s="17">
        <v>0</v>
      </c>
      <c r="E218" s="17">
        <v>0</v>
      </c>
      <c r="F218" s="17">
        <f t="shared" si="32"/>
        <v>0</v>
      </c>
      <c r="G218" s="17">
        <v>22117</v>
      </c>
      <c r="H218" s="17">
        <f t="shared" ref="H218:H219" si="70">10.42/10.04</f>
        <v>1.0378486055776894</v>
      </c>
      <c r="I218" s="17">
        <f t="shared" ref="I218:I219" si="71">(F218*G218*H218)/1000</f>
        <v>0</v>
      </c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</row>
    <row r="219" spans="1:32" s="2" customFormat="1" ht="15.75" customHeight="1" x14ac:dyDescent="0.25">
      <c r="A219" s="8" t="s">
        <v>441</v>
      </c>
      <c r="B219" s="6" t="s">
        <v>361</v>
      </c>
      <c r="C219" s="17">
        <v>0</v>
      </c>
      <c r="D219" s="17">
        <v>0</v>
      </c>
      <c r="E219" s="17">
        <v>0</v>
      </c>
      <c r="F219" s="17">
        <f t="shared" si="32"/>
        <v>0</v>
      </c>
      <c r="G219" s="17">
        <v>23382</v>
      </c>
      <c r="H219" s="17">
        <f t="shared" si="70"/>
        <v>1.0378486055776894</v>
      </c>
      <c r="I219" s="17">
        <f t="shared" si="71"/>
        <v>0</v>
      </c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</row>
    <row r="220" spans="1:32" s="2" customFormat="1" ht="15.75" customHeight="1" x14ac:dyDescent="0.25">
      <c r="A220" s="8" t="s">
        <v>442</v>
      </c>
      <c r="B220" s="6" t="s">
        <v>209</v>
      </c>
      <c r="C220" s="17">
        <v>0</v>
      </c>
      <c r="D220" s="17">
        <v>0</v>
      </c>
      <c r="E220" s="17">
        <v>0</v>
      </c>
      <c r="F220" s="17">
        <v>0</v>
      </c>
      <c r="G220" s="17" t="s">
        <v>10</v>
      </c>
      <c r="H220" s="17" t="s">
        <v>10</v>
      </c>
      <c r="I220" s="17">
        <v>0</v>
      </c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</row>
    <row r="221" spans="1:32" s="2" customFormat="1" ht="15.75" customHeight="1" x14ac:dyDescent="0.25">
      <c r="A221" s="8" t="s">
        <v>443</v>
      </c>
      <c r="B221" s="6" t="s">
        <v>359</v>
      </c>
      <c r="C221" s="17">
        <v>0</v>
      </c>
      <c r="D221" s="17">
        <v>0</v>
      </c>
      <c r="E221" s="17">
        <v>0</v>
      </c>
      <c r="F221" s="17">
        <f t="shared" si="32"/>
        <v>0</v>
      </c>
      <c r="G221" s="17">
        <v>0</v>
      </c>
      <c r="H221" s="17">
        <f t="shared" ref="H221:H222" si="72">10.42/10.04</f>
        <v>1.0378486055776894</v>
      </c>
      <c r="I221" s="17">
        <f t="shared" ref="I221:I222" si="73">(F221*G221*H221)/1000</f>
        <v>0</v>
      </c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</row>
    <row r="222" spans="1:32" s="2" customFormat="1" ht="15.75" customHeight="1" x14ac:dyDescent="0.25">
      <c r="A222" s="8" t="s">
        <v>444</v>
      </c>
      <c r="B222" s="6" t="s">
        <v>361</v>
      </c>
      <c r="C222" s="17">
        <v>0</v>
      </c>
      <c r="D222" s="17">
        <v>0</v>
      </c>
      <c r="E222" s="17">
        <v>0</v>
      </c>
      <c r="F222" s="17">
        <f t="shared" si="32"/>
        <v>0</v>
      </c>
      <c r="G222" s="17">
        <v>0</v>
      </c>
      <c r="H222" s="17">
        <f t="shared" si="72"/>
        <v>1.0378486055776894</v>
      </c>
      <c r="I222" s="17">
        <f t="shared" si="73"/>
        <v>0</v>
      </c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</row>
    <row r="223" spans="1:32" s="2" customFormat="1" ht="15.75" customHeight="1" x14ac:dyDescent="0.25">
      <c r="A223" s="8" t="s">
        <v>23</v>
      </c>
      <c r="B223" s="6" t="s">
        <v>1565</v>
      </c>
      <c r="C223" s="17" t="s">
        <v>10</v>
      </c>
      <c r="D223" s="17" t="s">
        <v>10</v>
      </c>
      <c r="E223" s="17" t="s">
        <v>10</v>
      </c>
      <c r="F223" s="17" t="s">
        <v>10</v>
      </c>
      <c r="G223" s="17" t="s">
        <v>10</v>
      </c>
      <c r="H223" s="17" t="s">
        <v>10</v>
      </c>
      <c r="I223" s="17" t="s">
        <v>10</v>
      </c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</row>
    <row r="224" spans="1:32" s="2" customFormat="1" ht="15.75" customHeight="1" x14ac:dyDescent="0.25">
      <c r="A224" s="8" t="s">
        <v>1332</v>
      </c>
      <c r="B224" s="6" t="s">
        <v>1566</v>
      </c>
      <c r="C224" s="17">
        <f>C225+C242+C274</f>
        <v>1688.172</v>
      </c>
      <c r="D224" s="17">
        <f>D225+D242+D274</f>
        <v>1707.3040000000001</v>
      </c>
      <c r="E224" s="17">
        <f>E225+E242+E274</f>
        <v>3351.6840000000002</v>
      </c>
      <c r="F224" s="17">
        <f>F225+F242+F274</f>
        <v>2249.0533333333333</v>
      </c>
      <c r="G224" s="17" t="s">
        <v>10</v>
      </c>
      <c r="H224" s="17" t="s">
        <v>10</v>
      </c>
      <c r="I224" s="17">
        <f>I225+I242+I274</f>
        <v>115722.0686938094</v>
      </c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</row>
    <row r="225" spans="1:32" s="2" customFormat="1" ht="31.5" x14ac:dyDescent="0.25">
      <c r="A225" s="8" t="s">
        <v>25</v>
      </c>
      <c r="B225" s="6" t="s">
        <v>5</v>
      </c>
      <c r="C225" s="17">
        <f>C226+C234</f>
        <v>29.405999999999999</v>
      </c>
      <c r="D225" s="17">
        <f>D226+D234</f>
        <v>34.321999999999996</v>
      </c>
      <c r="E225" s="17">
        <f>E226+E234</f>
        <v>52.527000000000001</v>
      </c>
      <c r="F225" s="17">
        <f>F226+F234</f>
        <v>38.751666666666665</v>
      </c>
      <c r="G225" s="17" t="s">
        <v>10</v>
      </c>
      <c r="H225" s="17" t="s">
        <v>10</v>
      </c>
      <c r="I225" s="17">
        <f>I226+I234</f>
        <v>53255.304835788324</v>
      </c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</row>
    <row r="226" spans="1:32" s="2" customFormat="1" ht="31.5" customHeight="1" x14ac:dyDescent="0.25">
      <c r="A226" s="8" t="s">
        <v>153</v>
      </c>
      <c r="B226" s="6" t="s">
        <v>70</v>
      </c>
      <c r="C226" s="17">
        <f>C228+C231</f>
        <v>21.503999999999998</v>
      </c>
      <c r="D226" s="17">
        <f t="shared" ref="D226:E226" si="74">D228+D231</f>
        <v>25.432999999999996</v>
      </c>
      <c r="E226" s="17">
        <f t="shared" si="74"/>
        <v>27.838000000000001</v>
      </c>
      <c r="F226" s="17">
        <f t="shared" ref="F226:F241" si="75">IFERROR(AVERAGE(C226:E226),0)</f>
        <v>24.925000000000001</v>
      </c>
      <c r="G226" s="17" t="s">
        <v>10</v>
      </c>
      <c r="H226" s="17" t="s">
        <v>10</v>
      </c>
      <c r="I226" s="17">
        <f>SUM(I227:I233)</f>
        <v>21856.223360760516</v>
      </c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</row>
    <row r="227" spans="1:32" s="2" customFormat="1" ht="18" customHeight="1" x14ac:dyDescent="0.25">
      <c r="A227" s="8" t="s">
        <v>154</v>
      </c>
      <c r="B227" s="6" t="s">
        <v>186</v>
      </c>
      <c r="C227" s="17">
        <f>C226</f>
        <v>21.503999999999998</v>
      </c>
      <c r="D227" s="17">
        <f t="shared" ref="D227:E227" si="76">D226</f>
        <v>25.432999999999996</v>
      </c>
      <c r="E227" s="17">
        <f t="shared" si="76"/>
        <v>27.838000000000001</v>
      </c>
      <c r="F227" s="17">
        <f t="shared" si="75"/>
        <v>24.925000000000001</v>
      </c>
      <c r="G227" s="17" t="s">
        <v>10</v>
      </c>
      <c r="H227" s="17" t="s">
        <v>10</v>
      </c>
      <c r="I227" s="17">
        <v>0</v>
      </c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</row>
    <row r="228" spans="1:32" s="2" customFormat="1" ht="15.75" customHeight="1" x14ac:dyDescent="0.25">
      <c r="A228" s="8" t="s">
        <v>1333</v>
      </c>
      <c r="B228" s="6" t="s">
        <v>1567</v>
      </c>
      <c r="C228" s="17">
        <f>C229+C230</f>
        <v>20.725999999999999</v>
      </c>
      <c r="D228" s="17">
        <f t="shared" ref="D228:E228" si="77">D229+D230</f>
        <v>22.907999999999998</v>
      </c>
      <c r="E228" s="17">
        <f t="shared" si="77"/>
        <v>16.837</v>
      </c>
      <c r="F228" s="17">
        <f t="shared" si="75"/>
        <v>20.157</v>
      </c>
      <c r="G228" s="17" t="s">
        <v>10</v>
      </c>
      <c r="H228" s="17" t="s">
        <v>10</v>
      </c>
      <c r="I228" s="17">
        <v>0</v>
      </c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</row>
    <row r="229" spans="1:32" s="2" customFormat="1" ht="15.75" customHeight="1" x14ac:dyDescent="0.25">
      <c r="A229" s="8" t="s">
        <v>1334</v>
      </c>
      <c r="B229" s="6" t="s">
        <v>446</v>
      </c>
      <c r="C229" s="17">
        <v>3.6909999999999998</v>
      </c>
      <c r="D229" s="17">
        <v>3.0169999999999999</v>
      </c>
      <c r="E229" s="17">
        <v>3.1459999999999999</v>
      </c>
      <c r="F229" s="17">
        <f t="shared" si="75"/>
        <v>3.2846666666666664</v>
      </c>
      <c r="G229" s="17">
        <v>943243.66</v>
      </c>
      <c r="H229" s="17">
        <f>5.06/4.89</f>
        <v>1.0347648261758691</v>
      </c>
      <c r="I229" s="17">
        <f>F229*G229*H229/1000</f>
        <v>3205.9508186597409</v>
      </c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</row>
    <row r="230" spans="1:32" s="2" customFormat="1" ht="15.75" customHeight="1" x14ac:dyDescent="0.25">
      <c r="A230" s="8" t="s">
        <v>1335</v>
      </c>
      <c r="B230" s="6" t="s">
        <v>447</v>
      </c>
      <c r="C230" s="17">
        <v>17.035</v>
      </c>
      <c r="D230" s="17">
        <v>19.890999999999998</v>
      </c>
      <c r="E230" s="17">
        <v>13.691000000000001</v>
      </c>
      <c r="F230" s="17">
        <f t="shared" si="75"/>
        <v>16.872333333333334</v>
      </c>
      <c r="G230" s="17">
        <v>846408.36</v>
      </c>
      <c r="H230" s="17">
        <f>5.06/4.89</f>
        <v>1.0347648261758691</v>
      </c>
      <c r="I230" s="17">
        <f>F230*G230*H230/1000</f>
        <v>14777.356435452433</v>
      </c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</row>
    <row r="231" spans="1:32" ht="15.75" customHeight="1" x14ac:dyDescent="0.25">
      <c r="A231" s="8" t="s">
        <v>1336</v>
      </c>
      <c r="B231" s="6" t="s">
        <v>448</v>
      </c>
      <c r="C231" s="17">
        <f>C232+C233</f>
        <v>0.77800000000000002</v>
      </c>
      <c r="D231" s="17">
        <f t="shared" ref="D231:E231" si="78">D232+D233</f>
        <v>2.5249999999999999</v>
      </c>
      <c r="E231" s="17">
        <f t="shared" si="78"/>
        <v>11.000999999999999</v>
      </c>
      <c r="F231" s="17">
        <f t="shared" si="75"/>
        <v>4.7679999999999998</v>
      </c>
      <c r="G231" s="17" t="s">
        <v>10</v>
      </c>
      <c r="H231" s="17" t="s">
        <v>10</v>
      </c>
      <c r="I231" s="17">
        <v>0</v>
      </c>
    </row>
    <row r="232" spans="1:32" s="2" customFormat="1" ht="15.75" customHeight="1" x14ac:dyDescent="0.25">
      <c r="A232" s="8" t="s">
        <v>1337</v>
      </c>
      <c r="B232" s="6" t="s">
        <v>446</v>
      </c>
      <c r="C232" s="17">
        <v>0</v>
      </c>
      <c r="D232" s="17">
        <v>0</v>
      </c>
      <c r="E232" s="17">
        <v>0</v>
      </c>
      <c r="F232" s="17">
        <f t="shared" si="75"/>
        <v>0</v>
      </c>
      <c r="G232" s="17">
        <v>1067753.74</v>
      </c>
      <c r="H232" s="17">
        <f>5.06/4.89</f>
        <v>1.0347648261758691</v>
      </c>
      <c r="I232" s="17">
        <f>F232*G232*H232/1000</f>
        <v>0</v>
      </c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</row>
    <row r="233" spans="1:32" s="2" customFormat="1" ht="31.5" customHeight="1" x14ac:dyDescent="0.25">
      <c r="A233" s="8" t="s">
        <v>1338</v>
      </c>
      <c r="B233" s="6" t="s">
        <v>447</v>
      </c>
      <c r="C233" s="17">
        <v>0.77800000000000002</v>
      </c>
      <c r="D233" s="17">
        <v>2.5249999999999999</v>
      </c>
      <c r="E233" s="17">
        <v>11.000999999999999</v>
      </c>
      <c r="F233" s="17">
        <f t="shared" si="75"/>
        <v>4.7679999999999998</v>
      </c>
      <c r="G233" s="17">
        <v>784982.88</v>
      </c>
      <c r="H233" s="17">
        <f>5.06/4.89</f>
        <v>1.0347648261758691</v>
      </c>
      <c r="I233" s="17">
        <f>F233*G233*H233/1000</f>
        <v>3872.916106648343</v>
      </c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</row>
    <row r="234" spans="1:32" s="2" customFormat="1" ht="31.5" customHeight="1" x14ac:dyDescent="0.25">
      <c r="A234" s="8" t="s">
        <v>155</v>
      </c>
      <c r="B234" s="6" t="s">
        <v>72</v>
      </c>
      <c r="C234" s="17">
        <f>C236+C239</f>
        <v>7.9020000000000001</v>
      </c>
      <c r="D234" s="17">
        <f t="shared" ref="D234:E234" si="79">D236+D239</f>
        <v>8.8889999999999993</v>
      </c>
      <c r="E234" s="17">
        <f t="shared" si="79"/>
        <v>24.689</v>
      </c>
      <c r="F234" s="17">
        <f t="shared" si="75"/>
        <v>13.826666666666668</v>
      </c>
      <c r="G234" s="17" t="s">
        <v>10</v>
      </c>
      <c r="H234" s="17" t="s">
        <v>10</v>
      </c>
      <c r="I234" s="17">
        <f>SUM(I235:I241)</f>
        <v>31399.081475027811</v>
      </c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</row>
    <row r="235" spans="1:32" s="2" customFormat="1" ht="36" customHeight="1" x14ac:dyDescent="0.25">
      <c r="A235" s="8" t="s">
        <v>156</v>
      </c>
      <c r="B235" s="6" t="s">
        <v>186</v>
      </c>
      <c r="C235" s="17">
        <f>C234</f>
        <v>7.9020000000000001</v>
      </c>
      <c r="D235" s="17">
        <f t="shared" ref="D235:E235" si="80">D234</f>
        <v>8.8889999999999993</v>
      </c>
      <c r="E235" s="17">
        <f t="shared" si="80"/>
        <v>24.689</v>
      </c>
      <c r="F235" s="17">
        <f t="shared" si="75"/>
        <v>13.826666666666668</v>
      </c>
      <c r="G235" s="17" t="s">
        <v>10</v>
      </c>
      <c r="H235" s="17" t="s">
        <v>10</v>
      </c>
      <c r="I235" s="17">
        <v>0</v>
      </c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</row>
    <row r="236" spans="1:32" s="2" customFormat="1" ht="15.75" customHeight="1" x14ac:dyDescent="0.25">
      <c r="A236" s="8" t="s">
        <v>1339</v>
      </c>
      <c r="B236" s="6" t="s">
        <v>445</v>
      </c>
      <c r="C236" s="17">
        <f>C237+C238</f>
        <v>7.9020000000000001</v>
      </c>
      <c r="D236" s="17">
        <f t="shared" ref="D236:E236" si="81">D237+D238</f>
        <v>4.7080000000000002</v>
      </c>
      <c r="E236" s="17">
        <f t="shared" si="81"/>
        <v>24.637</v>
      </c>
      <c r="F236" s="17">
        <f t="shared" si="75"/>
        <v>12.415666666666667</v>
      </c>
      <c r="G236" s="17" t="s">
        <v>10</v>
      </c>
      <c r="H236" s="17" t="s">
        <v>10</v>
      </c>
      <c r="I236" s="17">
        <v>0</v>
      </c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</row>
    <row r="237" spans="1:32" s="2" customFormat="1" ht="15.75" customHeight="1" x14ac:dyDescent="0.25">
      <c r="A237" s="8" t="s">
        <v>1340</v>
      </c>
      <c r="B237" s="6" t="s">
        <v>446</v>
      </c>
      <c r="C237" s="17">
        <v>0.41299999999999998</v>
      </c>
      <c r="D237" s="17">
        <v>0.72399999999999998</v>
      </c>
      <c r="E237" s="17">
        <v>1.4470000000000001</v>
      </c>
      <c r="F237" s="17">
        <f t="shared" si="75"/>
        <v>0.8613333333333334</v>
      </c>
      <c r="G237" s="17">
        <v>2167807.37</v>
      </c>
      <c r="H237" s="17">
        <f>5.06/4.89</f>
        <v>1.0347648261758691</v>
      </c>
      <c r="I237" s="17">
        <f>F237*G237*H237/1000</f>
        <v>1932.1177965265715</v>
      </c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</row>
    <row r="238" spans="1:32" s="2" customFormat="1" ht="15.75" customHeight="1" x14ac:dyDescent="0.25">
      <c r="A238" s="8" t="s">
        <v>1341</v>
      </c>
      <c r="B238" s="6" t="s">
        <v>447</v>
      </c>
      <c r="C238" s="17">
        <v>7.4889999999999999</v>
      </c>
      <c r="D238" s="17">
        <v>3.984</v>
      </c>
      <c r="E238" s="17">
        <v>23.19</v>
      </c>
      <c r="F238" s="17">
        <f t="shared" si="75"/>
        <v>11.554333333333332</v>
      </c>
      <c r="G238" s="17">
        <v>2371573.4700000002</v>
      </c>
      <c r="H238" s="17">
        <f>5.06/4.89</f>
        <v>1.0347648261758691</v>
      </c>
      <c r="I238" s="17">
        <f>F238*G238*H238/1000</f>
        <v>28354.574439296972</v>
      </c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</row>
    <row r="239" spans="1:32" s="2" customFormat="1" ht="15.75" customHeight="1" x14ac:dyDescent="0.25">
      <c r="A239" s="8" t="s">
        <v>1342</v>
      </c>
      <c r="B239" s="6" t="s">
        <v>1568</v>
      </c>
      <c r="C239" s="17">
        <f>C240+C241</f>
        <v>0</v>
      </c>
      <c r="D239" s="17">
        <f t="shared" ref="D239:E239" si="82">D240+D241</f>
        <v>4.181</v>
      </c>
      <c r="E239" s="17">
        <f t="shared" si="82"/>
        <v>5.1999999999999998E-2</v>
      </c>
      <c r="F239" s="17">
        <f t="shared" si="75"/>
        <v>1.4109999999999998</v>
      </c>
      <c r="G239" s="17" t="s">
        <v>10</v>
      </c>
      <c r="H239" s="17" t="s">
        <v>10</v>
      </c>
      <c r="I239" s="17">
        <v>0</v>
      </c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</row>
    <row r="240" spans="1:32" s="2" customFormat="1" ht="15.75" customHeight="1" x14ac:dyDescent="0.25">
      <c r="A240" s="8" t="s">
        <v>1343</v>
      </c>
      <c r="B240" s="6" t="s">
        <v>446</v>
      </c>
      <c r="C240" s="17">
        <v>0</v>
      </c>
      <c r="D240" s="17">
        <v>0.08</v>
      </c>
      <c r="E240" s="17">
        <v>0</v>
      </c>
      <c r="F240" s="17">
        <f t="shared" si="75"/>
        <v>2.6666666666666668E-2</v>
      </c>
      <c r="G240" s="17">
        <v>1484189.16</v>
      </c>
      <c r="H240" s="17">
        <f>5.06/4.89</f>
        <v>1.0347648261758691</v>
      </c>
      <c r="I240" s="17">
        <f>F240*G240*H240/1000</f>
        <v>40.954313017586905</v>
      </c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</row>
    <row r="241" spans="1:32" s="2" customFormat="1" ht="31.5" customHeight="1" x14ac:dyDescent="0.25">
      <c r="A241" s="8" t="s">
        <v>1344</v>
      </c>
      <c r="B241" s="6" t="s">
        <v>447</v>
      </c>
      <c r="C241" s="17">
        <v>0</v>
      </c>
      <c r="D241" s="17">
        <v>4.101</v>
      </c>
      <c r="E241" s="17">
        <v>5.1999999999999998E-2</v>
      </c>
      <c r="F241" s="17">
        <f t="shared" si="75"/>
        <v>1.3843333333333332</v>
      </c>
      <c r="G241" s="17">
        <v>747968.77</v>
      </c>
      <c r="H241" s="17">
        <f>5.06/4.89</f>
        <v>1.0347648261758691</v>
      </c>
      <c r="I241" s="17">
        <f>F241*G241*H241/1000</f>
        <v>1071.4349261866801</v>
      </c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</row>
    <row r="242" spans="1:32" s="2" customFormat="1" ht="15.75" customHeight="1" x14ac:dyDescent="0.25">
      <c r="A242" s="8" t="s">
        <v>1345</v>
      </c>
      <c r="B242" s="6" t="s">
        <v>6</v>
      </c>
      <c r="C242" s="17">
        <f>C243+C257</f>
        <v>29.405999999999999</v>
      </c>
      <c r="D242" s="17">
        <f>D243+D257</f>
        <v>34.321999999999996</v>
      </c>
      <c r="E242" s="17">
        <f>E243+E257</f>
        <v>52.527000000000001</v>
      </c>
      <c r="F242" s="17">
        <f>F243+F257</f>
        <v>38.751666666666665</v>
      </c>
      <c r="G242" s="17" t="s">
        <v>10</v>
      </c>
      <c r="H242" s="17" t="s">
        <v>10</v>
      </c>
      <c r="I242" s="17">
        <f>I243+I257</f>
        <v>48177.226224415535</v>
      </c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</row>
    <row r="243" spans="1:32" s="2" customFormat="1" ht="15.75" customHeight="1" x14ac:dyDescent="0.25">
      <c r="A243" s="8" t="s">
        <v>157</v>
      </c>
      <c r="B243" s="6" t="s">
        <v>74</v>
      </c>
      <c r="C243" s="17">
        <f>C245+C248+C251+C254</f>
        <v>21.503999999999998</v>
      </c>
      <c r="D243" s="17">
        <f t="shared" ref="D243:E243" si="83">D245+D248+D251+D254</f>
        <v>25.432999999999996</v>
      </c>
      <c r="E243" s="17">
        <f t="shared" si="83"/>
        <v>27.838000000000001</v>
      </c>
      <c r="F243" s="17">
        <f>IFERROR(AVERAGE(C243:E243),0)</f>
        <v>24.925000000000001</v>
      </c>
      <c r="G243" s="17" t="s">
        <v>10</v>
      </c>
      <c r="H243" s="17" t="s">
        <v>10</v>
      </c>
      <c r="I243" s="17">
        <f>SUM(I244:I256)</f>
        <v>30304.59162618273</v>
      </c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</row>
    <row r="244" spans="1:32" s="2" customFormat="1" ht="15.75" customHeight="1" x14ac:dyDescent="0.25">
      <c r="A244" s="8" t="s">
        <v>158</v>
      </c>
      <c r="B244" s="6" t="s">
        <v>187</v>
      </c>
      <c r="C244" s="17">
        <f>C243</f>
        <v>21.503999999999998</v>
      </c>
      <c r="D244" s="17">
        <f t="shared" ref="D244:E244" si="84">D243</f>
        <v>25.432999999999996</v>
      </c>
      <c r="E244" s="17">
        <f t="shared" si="84"/>
        <v>27.838000000000001</v>
      </c>
      <c r="F244" s="17">
        <f>IFERROR(AVERAGE(C244:E244),0)</f>
        <v>24.925000000000001</v>
      </c>
      <c r="G244" s="17" t="s">
        <v>10</v>
      </c>
      <c r="H244" s="17" t="s">
        <v>10</v>
      </c>
      <c r="I244" s="17">
        <v>0</v>
      </c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</row>
    <row r="245" spans="1:32" s="2" customFormat="1" ht="31.5" customHeight="1" x14ac:dyDescent="0.25">
      <c r="A245" s="8" t="s">
        <v>1346</v>
      </c>
      <c r="B245" s="6" t="s">
        <v>445</v>
      </c>
      <c r="C245" s="17">
        <f>C246+C247</f>
        <v>20.725999999999999</v>
      </c>
      <c r="D245" s="17">
        <f t="shared" ref="D245:E245" si="85">D246+D247</f>
        <v>22.907999999999998</v>
      </c>
      <c r="E245" s="17">
        <f t="shared" si="85"/>
        <v>16.837</v>
      </c>
      <c r="F245" s="17">
        <f>IFERROR(AVERAGE(C245:E245),0)</f>
        <v>20.157</v>
      </c>
      <c r="G245" s="17" t="s">
        <v>10</v>
      </c>
      <c r="H245" s="17" t="s">
        <v>10</v>
      </c>
      <c r="I245" s="17">
        <v>0</v>
      </c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</row>
    <row r="246" spans="1:32" s="2" customFormat="1" ht="31.5" customHeight="1" x14ac:dyDescent="0.25">
      <c r="A246" s="8" t="s">
        <v>1347</v>
      </c>
      <c r="B246" s="6" t="s">
        <v>446</v>
      </c>
      <c r="C246" s="17">
        <v>3.6909999999999998</v>
      </c>
      <c r="D246" s="17">
        <v>3.0169999999999999</v>
      </c>
      <c r="E246" s="17">
        <v>3.1459999999999999</v>
      </c>
      <c r="F246" s="17">
        <f t="shared" ref="F246:F256" si="86">IFERROR(AVERAGE(C246:E246),0)</f>
        <v>3.2846666666666664</v>
      </c>
      <c r="G246" s="17">
        <v>2094359.64</v>
      </c>
      <c r="H246" s="17">
        <f>6.28/6.06</f>
        <v>1.0363036303630364</v>
      </c>
      <c r="I246" s="17">
        <f>F246*G246*H246/1000</f>
        <v>7129.0158924794723</v>
      </c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</row>
    <row r="247" spans="1:32" s="2" customFormat="1" ht="31.5" customHeight="1" x14ac:dyDescent="0.25">
      <c r="A247" s="8" t="s">
        <v>1348</v>
      </c>
      <c r="B247" s="6" t="s">
        <v>447</v>
      </c>
      <c r="C247" s="17">
        <v>17.035</v>
      </c>
      <c r="D247" s="17">
        <v>19.890999999999998</v>
      </c>
      <c r="E247" s="17">
        <v>13.691000000000001</v>
      </c>
      <c r="F247" s="17">
        <f t="shared" si="86"/>
        <v>16.872333333333334</v>
      </c>
      <c r="G247" s="17">
        <v>893226.49</v>
      </c>
      <c r="H247" s="17">
        <f>6.28/6.06</f>
        <v>1.0363036303630364</v>
      </c>
      <c r="I247" s="17">
        <f>F247*G247*H247/1000</f>
        <v>15617.940381429727</v>
      </c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</row>
    <row r="248" spans="1:32" s="2" customFormat="1" ht="15.75" customHeight="1" x14ac:dyDescent="0.25">
      <c r="A248" s="8" t="s">
        <v>1349</v>
      </c>
      <c r="B248" s="6" t="s">
        <v>1568</v>
      </c>
      <c r="C248" s="17">
        <f>C249+C250</f>
        <v>0.77800000000000002</v>
      </c>
      <c r="D248" s="17">
        <f t="shared" ref="D248:E248" si="87">D249+D250</f>
        <v>2.5249999999999999</v>
      </c>
      <c r="E248" s="17">
        <f t="shared" si="87"/>
        <v>11.000999999999999</v>
      </c>
      <c r="F248" s="17">
        <f t="shared" si="86"/>
        <v>4.7679999999999998</v>
      </c>
      <c r="G248" s="17" t="s">
        <v>10</v>
      </c>
      <c r="H248" s="17" t="s">
        <v>10</v>
      </c>
      <c r="I248" s="17">
        <v>0</v>
      </c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</row>
    <row r="249" spans="1:32" s="2" customFormat="1" ht="15.75" customHeight="1" x14ac:dyDescent="0.25">
      <c r="A249" s="8" t="s">
        <v>1350</v>
      </c>
      <c r="B249" s="6" t="s">
        <v>446</v>
      </c>
      <c r="C249" s="17">
        <v>0</v>
      </c>
      <c r="D249" s="17">
        <v>0</v>
      </c>
      <c r="E249" s="17">
        <v>0</v>
      </c>
      <c r="F249" s="17">
        <f t="shared" si="86"/>
        <v>0</v>
      </c>
      <c r="G249" s="17">
        <v>2473151.09</v>
      </c>
      <c r="H249" s="17">
        <f>6.28/6.06</f>
        <v>1.0363036303630364</v>
      </c>
      <c r="I249" s="17">
        <f>F249*G249*H249/1000</f>
        <v>0</v>
      </c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</row>
    <row r="250" spans="1:32" s="2" customFormat="1" ht="15.75" customHeight="1" x14ac:dyDescent="0.25">
      <c r="A250" s="8" t="s">
        <v>1351</v>
      </c>
      <c r="B250" s="6" t="s">
        <v>447</v>
      </c>
      <c r="C250" s="17">
        <v>0.77800000000000002</v>
      </c>
      <c r="D250" s="17">
        <v>2.5249999999999999</v>
      </c>
      <c r="E250" s="17">
        <v>11.000999999999999</v>
      </c>
      <c r="F250" s="17">
        <f t="shared" si="86"/>
        <v>4.7679999999999998</v>
      </c>
      <c r="G250" s="17">
        <v>1529546.44</v>
      </c>
      <c r="H250" s="17">
        <f>6.28/6.06</f>
        <v>1.0363036303630364</v>
      </c>
      <c r="I250" s="17">
        <f>F250*G250*H250/1000</f>
        <v>7557.6353522735317</v>
      </c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</row>
    <row r="251" spans="1:32" s="2" customFormat="1" ht="15.75" customHeight="1" x14ac:dyDescent="0.25">
      <c r="A251" s="8" t="s">
        <v>1352</v>
      </c>
      <c r="B251" s="6" t="s">
        <v>1569</v>
      </c>
      <c r="C251" s="17">
        <f>C252+C253</f>
        <v>0</v>
      </c>
      <c r="D251" s="17">
        <f t="shared" ref="D251:E251" si="88">D252+D253</f>
        <v>0</v>
      </c>
      <c r="E251" s="17">
        <f t="shared" si="88"/>
        <v>0</v>
      </c>
      <c r="F251" s="17">
        <f t="shared" si="86"/>
        <v>0</v>
      </c>
      <c r="G251" s="17" t="s">
        <v>10</v>
      </c>
      <c r="H251" s="17" t="s">
        <v>10</v>
      </c>
      <c r="I251" s="17">
        <v>0</v>
      </c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</row>
    <row r="252" spans="1:32" s="2" customFormat="1" ht="15.75" customHeight="1" x14ac:dyDescent="0.25">
      <c r="A252" s="8" t="s">
        <v>1353</v>
      </c>
      <c r="B252" s="6" t="s">
        <v>446</v>
      </c>
      <c r="C252" s="17">
        <v>0</v>
      </c>
      <c r="D252" s="17">
        <v>0</v>
      </c>
      <c r="E252" s="17">
        <v>0</v>
      </c>
      <c r="F252" s="17">
        <f t="shared" si="86"/>
        <v>0</v>
      </c>
      <c r="G252" s="17">
        <v>3780142.62</v>
      </c>
      <c r="H252" s="17">
        <f>6.28/6.06</f>
        <v>1.0363036303630364</v>
      </c>
      <c r="I252" s="17">
        <f>F252*G252*H252/1000</f>
        <v>0</v>
      </c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</row>
    <row r="253" spans="1:32" s="2" customFormat="1" ht="15.75" customHeight="1" x14ac:dyDescent="0.25">
      <c r="A253" s="8" t="s">
        <v>1570</v>
      </c>
      <c r="B253" s="6" t="s">
        <v>447</v>
      </c>
      <c r="C253" s="17">
        <v>0</v>
      </c>
      <c r="D253" s="17">
        <v>0</v>
      </c>
      <c r="E253" s="17">
        <v>0</v>
      </c>
      <c r="F253" s="17">
        <f t="shared" si="86"/>
        <v>0</v>
      </c>
      <c r="G253" s="17">
        <v>0</v>
      </c>
      <c r="H253" s="17">
        <f>6.28/6.06</f>
        <v>1.0363036303630364</v>
      </c>
      <c r="I253" s="17">
        <f>F253*G253*H253/1000</f>
        <v>0</v>
      </c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</row>
    <row r="254" spans="1:32" s="2" customFormat="1" ht="15.75" customHeight="1" x14ac:dyDescent="0.25">
      <c r="A254" s="8" t="s">
        <v>1354</v>
      </c>
      <c r="B254" s="6" t="s">
        <v>1571</v>
      </c>
      <c r="C254" s="17">
        <f>C255+C256</f>
        <v>0</v>
      </c>
      <c r="D254" s="17">
        <f t="shared" ref="D254:E254" si="89">D255+D256</f>
        <v>0</v>
      </c>
      <c r="E254" s="17">
        <f t="shared" si="89"/>
        <v>0</v>
      </c>
      <c r="F254" s="17">
        <f t="shared" si="86"/>
        <v>0</v>
      </c>
      <c r="G254" s="17" t="s">
        <v>10</v>
      </c>
      <c r="H254" s="17" t="s">
        <v>10</v>
      </c>
      <c r="I254" s="17">
        <v>0</v>
      </c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</row>
    <row r="255" spans="1:32" s="2" customFormat="1" ht="15.75" customHeight="1" x14ac:dyDescent="0.25">
      <c r="A255" s="8" t="s">
        <v>1355</v>
      </c>
      <c r="B255" s="6" t="s">
        <v>446</v>
      </c>
      <c r="C255" s="17">
        <v>0</v>
      </c>
      <c r="D255" s="17">
        <v>0</v>
      </c>
      <c r="E255" s="17">
        <v>0</v>
      </c>
      <c r="F255" s="17">
        <f t="shared" si="86"/>
        <v>0</v>
      </c>
      <c r="G255" s="17">
        <v>4846002.33</v>
      </c>
      <c r="H255" s="17">
        <f>6.28/6.06</f>
        <v>1.0363036303630364</v>
      </c>
      <c r="I255" s="17">
        <f>F255*G255*H255/1000</f>
        <v>0</v>
      </c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</row>
    <row r="256" spans="1:32" s="2" customFormat="1" ht="15.75" customHeight="1" x14ac:dyDescent="0.25">
      <c r="A256" s="8" t="s">
        <v>1572</v>
      </c>
      <c r="B256" s="6" t="s">
        <v>447</v>
      </c>
      <c r="C256" s="17">
        <v>0</v>
      </c>
      <c r="D256" s="17">
        <v>0</v>
      </c>
      <c r="E256" s="17">
        <v>0</v>
      </c>
      <c r="F256" s="17">
        <f t="shared" si="86"/>
        <v>0</v>
      </c>
      <c r="G256" s="17">
        <v>0</v>
      </c>
      <c r="H256" s="17">
        <f>6.28/6.06</f>
        <v>1.0363036303630364</v>
      </c>
      <c r="I256" s="17">
        <f>F256*G256*H256/1000</f>
        <v>0</v>
      </c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</row>
    <row r="257" spans="1:32" s="2" customFormat="1" ht="15.75" customHeight="1" x14ac:dyDescent="0.25">
      <c r="A257" s="8" t="s">
        <v>457</v>
      </c>
      <c r="B257" s="6" t="s">
        <v>188</v>
      </c>
      <c r="C257" s="17">
        <f>C259+C262+C265+C268</f>
        <v>7.9020000000000001</v>
      </c>
      <c r="D257" s="17">
        <f t="shared" ref="D257:E257" si="90">D259+D262+D265+D268</f>
        <v>8.8889999999999993</v>
      </c>
      <c r="E257" s="17">
        <f t="shared" si="90"/>
        <v>24.689</v>
      </c>
      <c r="F257" s="17">
        <f>IFERROR(AVERAGE(C257:E257),0)</f>
        <v>13.826666666666668</v>
      </c>
      <c r="G257" s="17" t="s">
        <v>10</v>
      </c>
      <c r="H257" s="17" t="s">
        <v>10</v>
      </c>
      <c r="I257" s="17">
        <f>SUM(I258:I270)</f>
        <v>17872.634598232806</v>
      </c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</row>
    <row r="258" spans="1:32" s="2" customFormat="1" ht="15.75" customHeight="1" x14ac:dyDescent="0.25">
      <c r="A258" s="8" t="s">
        <v>458</v>
      </c>
      <c r="B258" s="6" t="s">
        <v>187</v>
      </c>
      <c r="C258" s="17">
        <f>C257</f>
        <v>7.9020000000000001</v>
      </c>
      <c r="D258" s="17">
        <f t="shared" ref="D258:E258" si="91">D257</f>
        <v>8.8889999999999993</v>
      </c>
      <c r="E258" s="17">
        <f t="shared" si="91"/>
        <v>24.689</v>
      </c>
      <c r="F258" s="17">
        <f>IFERROR(AVERAGE(C258:E258),0)</f>
        <v>13.826666666666668</v>
      </c>
      <c r="G258" s="17" t="s">
        <v>10</v>
      </c>
      <c r="H258" s="17" t="s">
        <v>10</v>
      </c>
      <c r="I258" s="17">
        <v>0</v>
      </c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</row>
    <row r="259" spans="1:32" s="2" customFormat="1" ht="15.75" customHeight="1" x14ac:dyDescent="0.25">
      <c r="A259" s="8" t="s">
        <v>1356</v>
      </c>
      <c r="B259" s="6" t="s">
        <v>445</v>
      </c>
      <c r="C259" s="17">
        <f>C260+C261</f>
        <v>7.9020000000000001</v>
      </c>
      <c r="D259" s="17">
        <f t="shared" ref="D259:E259" si="92">D260+D261</f>
        <v>4.7080000000000002</v>
      </c>
      <c r="E259" s="17">
        <f t="shared" si="92"/>
        <v>24.637</v>
      </c>
      <c r="F259" s="17">
        <f>IFERROR(AVERAGE(C259:E259),0)</f>
        <v>12.415666666666667</v>
      </c>
      <c r="G259" s="17" t="s">
        <v>10</v>
      </c>
      <c r="H259" s="17" t="s">
        <v>10</v>
      </c>
      <c r="I259" s="17">
        <v>0</v>
      </c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</row>
    <row r="260" spans="1:32" s="2" customFormat="1" ht="15.75" customHeight="1" x14ac:dyDescent="0.25">
      <c r="A260" s="8" t="s">
        <v>1357</v>
      </c>
      <c r="B260" s="6" t="s">
        <v>446</v>
      </c>
      <c r="C260" s="17">
        <v>0.41299999999999998</v>
      </c>
      <c r="D260" s="17">
        <v>0.72399999999999998</v>
      </c>
      <c r="E260" s="17">
        <v>1.4470000000000001</v>
      </c>
      <c r="F260" s="17">
        <f t="shared" ref="F260:F270" si="93">IFERROR(AVERAGE(C260:E260),0)</f>
        <v>0.8613333333333334</v>
      </c>
      <c r="G260" s="17">
        <v>0</v>
      </c>
      <c r="H260" s="17">
        <f>6.28/6.06</f>
        <v>1.0363036303630364</v>
      </c>
      <c r="I260" s="17">
        <f>F260*G260*H260/1000</f>
        <v>0</v>
      </c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</row>
    <row r="261" spans="1:32" s="2" customFormat="1" ht="15.75" customHeight="1" x14ac:dyDescent="0.25">
      <c r="A261" s="8" t="s">
        <v>1361</v>
      </c>
      <c r="B261" s="6" t="s">
        <v>447</v>
      </c>
      <c r="C261" s="17">
        <v>7.4889999999999999</v>
      </c>
      <c r="D261" s="17">
        <v>3.984</v>
      </c>
      <c r="E261" s="17">
        <v>23.19</v>
      </c>
      <c r="F261" s="17">
        <f t="shared" si="93"/>
        <v>11.554333333333332</v>
      </c>
      <c r="G261" s="17">
        <v>1356118.63</v>
      </c>
      <c r="H261" s="17">
        <f>6.28/6.06</f>
        <v>1.0363036303630364</v>
      </c>
      <c r="I261" s="17">
        <f>F261*G261*H261/1000</f>
        <v>16237.8899697587</v>
      </c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</row>
    <row r="262" spans="1:32" s="2" customFormat="1" ht="15.75" customHeight="1" x14ac:dyDescent="0.25">
      <c r="A262" s="8" t="s">
        <v>1358</v>
      </c>
      <c r="B262" s="6" t="s">
        <v>1568</v>
      </c>
      <c r="C262" s="17">
        <f>C263+C264</f>
        <v>0</v>
      </c>
      <c r="D262" s="17">
        <f t="shared" ref="D262:E262" si="94">D263+D264</f>
        <v>4.181</v>
      </c>
      <c r="E262" s="17">
        <f t="shared" si="94"/>
        <v>5.1999999999999998E-2</v>
      </c>
      <c r="F262" s="17">
        <f t="shared" si="93"/>
        <v>1.4109999999999998</v>
      </c>
      <c r="G262" s="17" t="s">
        <v>10</v>
      </c>
      <c r="H262" s="17" t="s">
        <v>10</v>
      </c>
      <c r="I262" s="17">
        <v>0</v>
      </c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</row>
    <row r="263" spans="1:32" s="2" customFormat="1" ht="15.75" customHeight="1" x14ac:dyDescent="0.25">
      <c r="A263" s="8" t="s">
        <v>1362</v>
      </c>
      <c r="B263" s="6" t="s">
        <v>446</v>
      </c>
      <c r="C263" s="17">
        <v>0</v>
      </c>
      <c r="D263" s="17">
        <v>0.08</v>
      </c>
      <c r="E263" s="17">
        <v>0</v>
      </c>
      <c r="F263" s="17">
        <f t="shared" si="93"/>
        <v>2.6666666666666668E-2</v>
      </c>
      <c r="G263" s="17">
        <v>1916611.12</v>
      </c>
      <c r="H263" s="17">
        <f>6.28/6.06</f>
        <v>1.0363036303630364</v>
      </c>
      <c r="I263" s="17">
        <f>F263*G263*H263/1000</f>
        <v>52.965094977337742</v>
      </c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</row>
    <row r="264" spans="1:32" s="2" customFormat="1" ht="15.75" customHeight="1" x14ac:dyDescent="0.25">
      <c r="A264" s="8" t="s">
        <v>1363</v>
      </c>
      <c r="B264" s="6" t="s">
        <v>447</v>
      </c>
      <c r="C264" s="17">
        <v>0</v>
      </c>
      <c r="D264" s="17">
        <v>4.101</v>
      </c>
      <c r="E264" s="17">
        <v>5.1999999999999998E-2</v>
      </c>
      <c r="F264" s="17">
        <f t="shared" si="93"/>
        <v>1.3843333333333332</v>
      </c>
      <c r="G264" s="17">
        <v>1102600.68</v>
      </c>
      <c r="H264" s="17">
        <f>6.28/6.06</f>
        <v>1.0363036303630364</v>
      </c>
      <c r="I264" s="17">
        <f>F264*G264*H264/1000</f>
        <v>1581.7795334967655</v>
      </c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</row>
    <row r="265" spans="1:32" s="2" customFormat="1" ht="31.5" x14ac:dyDescent="0.25">
      <c r="A265" s="8" t="s">
        <v>1359</v>
      </c>
      <c r="B265" s="6" t="s">
        <v>1569</v>
      </c>
      <c r="C265" s="17">
        <f>C266+C267</f>
        <v>0</v>
      </c>
      <c r="D265" s="17">
        <f t="shared" ref="D265:E265" si="95">D266+D267</f>
        <v>0</v>
      </c>
      <c r="E265" s="17">
        <f t="shared" si="95"/>
        <v>0</v>
      </c>
      <c r="F265" s="17">
        <f t="shared" si="93"/>
        <v>0</v>
      </c>
      <c r="G265" s="17" t="s">
        <v>10</v>
      </c>
      <c r="H265" s="17" t="s">
        <v>10</v>
      </c>
      <c r="I265" s="17">
        <v>0</v>
      </c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</row>
    <row r="266" spans="1:32" s="2" customFormat="1" ht="15.75" customHeight="1" x14ac:dyDescent="0.25">
      <c r="A266" s="8" t="s">
        <v>1364</v>
      </c>
      <c r="B266" s="6" t="s">
        <v>446</v>
      </c>
      <c r="C266" s="17">
        <v>0</v>
      </c>
      <c r="D266" s="17">
        <v>0</v>
      </c>
      <c r="E266" s="17">
        <v>0</v>
      </c>
      <c r="F266" s="17">
        <f t="shared" si="93"/>
        <v>0</v>
      </c>
      <c r="G266" s="17">
        <v>2887984.61</v>
      </c>
      <c r="H266" s="17">
        <f>6.28/6.06</f>
        <v>1.0363036303630364</v>
      </c>
      <c r="I266" s="17">
        <f>F266*G266*H266/1000</f>
        <v>0</v>
      </c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</row>
    <row r="267" spans="1:32" s="2" customFormat="1" ht="15.75" customHeight="1" x14ac:dyDescent="0.25">
      <c r="A267" s="8" t="s">
        <v>1365</v>
      </c>
      <c r="B267" s="6" t="s">
        <v>447</v>
      </c>
      <c r="C267" s="17">
        <v>0</v>
      </c>
      <c r="D267" s="17">
        <v>0</v>
      </c>
      <c r="E267" s="17">
        <v>0</v>
      </c>
      <c r="F267" s="17">
        <f t="shared" si="93"/>
        <v>0</v>
      </c>
      <c r="G267" s="17">
        <v>0</v>
      </c>
      <c r="H267" s="17">
        <f>6.28/6.06</f>
        <v>1.0363036303630364</v>
      </c>
      <c r="I267" s="17">
        <f>F267*G267*H267/1000</f>
        <v>0</v>
      </c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</row>
    <row r="268" spans="1:32" s="2" customFormat="1" ht="15.75" customHeight="1" x14ac:dyDescent="0.25">
      <c r="A268" s="8" t="s">
        <v>1360</v>
      </c>
      <c r="B268" s="6" t="s">
        <v>1571</v>
      </c>
      <c r="C268" s="17">
        <f>C269+C270</f>
        <v>0</v>
      </c>
      <c r="D268" s="17">
        <f t="shared" ref="D268:E268" si="96">D269+D270</f>
        <v>0</v>
      </c>
      <c r="E268" s="17">
        <f t="shared" si="96"/>
        <v>0</v>
      </c>
      <c r="F268" s="17">
        <f t="shared" si="93"/>
        <v>0</v>
      </c>
      <c r="G268" s="17" t="s">
        <v>10</v>
      </c>
      <c r="H268" s="17" t="s">
        <v>10</v>
      </c>
      <c r="I268" s="17">
        <v>0</v>
      </c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</row>
    <row r="269" spans="1:32" s="2" customFormat="1" x14ac:dyDescent="0.25">
      <c r="A269" s="8" t="s">
        <v>1366</v>
      </c>
      <c r="B269" s="6" t="s">
        <v>446</v>
      </c>
      <c r="C269" s="17">
        <v>0</v>
      </c>
      <c r="D269" s="17">
        <v>0</v>
      </c>
      <c r="E269" s="17">
        <v>0</v>
      </c>
      <c r="F269" s="17">
        <f t="shared" si="93"/>
        <v>0</v>
      </c>
      <c r="G269" s="17">
        <v>3767295.73</v>
      </c>
      <c r="H269" s="17">
        <f>6.28/6.06</f>
        <v>1.0363036303630364</v>
      </c>
      <c r="I269" s="17">
        <f>F269*G269*H269/1000</f>
        <v>0</v>
      </c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</row>
    <row r="270" spans="1:32" s="2" customFormat="1" ht="15.75" customHeight="1" x14ac:dyDescent="0.25">
      <c r="A270" s="8" t="s">
        <v>1367</v>
      </c>
      <c r="B270" s="6" t="s">
        <v>447</v>
      </c>
      <c r="C270" s="17">
        <v>0</v>
      </c>
      <c r="D270" s="17">
        <v>0</v>
      </c>
      <c r="E270" s="17">
        <v>0</v>
      </c>
      <c r="F270" s="17">
        <f t="shared" si="93"/>
        <v>0</v>
      </c>
      <c r="G270" s="17">
        <v>6405003.7300000004</v>
      </c>
      <c r="H270" s="17">
        <f>6.28/6.06</f>
        <v>1.0363036303630364</v>
      </c>
      <c r="I270" s="17">
        <f>F270*G270*H270/1000</f>
        <v>0</v>
      </c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</row>
    <row r="271" spans="1:32" s="2" customFormat="1" ht="15.75" customHeight="1" x14ac:dyDescent="0.25">
      <c r="A271" s="8" t="s">
        <v>1368</v>
      </c>
      <c r="B271" s="6" t="s">
        <v>7</v>
      </c>
      <c r="C271" s="17">
        <v>0</v>
      </c>
      <c r="D271" s="17">
        <v>0</v>
      </c>
      <c r="E271" s="17">
        <v>0</v>
      </c>
      <c r="F271" s="17">
        <v>0</v>
      </c>
      <c r="G271" s="17" t="s">
        <v>10</v>
      </c>
      <c r="H271" s="17" t="s">
        <v>10</v>
      </c>
      <c r="I271" s="17">
        <v>0</v>
      </c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</row>
    <row r="272" spans="1:32" s="2" customFormat="1" ht="15.75" customHeight="1" x14ac:dyDescent="0.25">
      <c r="A272" s="8" t="s">
        <v>1369</v>
      </c>
      <c r="B272" s="6" t="s">
        <v>449</v>
      </c>
      <c r="C272" s="17">
        <v>0</v>
      </c>
      <c r="D272" s="17">
        <v>0</v>
      </c>
      <c r="E272" s="17">
        <v>0</v>
      </c>
      <c r="F272" s="17">
        <v>0</v>
      </c>
      <c r="G272" s="17">
        <v>0</v>
      </c>
      <c r="H272" s="17" t="s">
        <v>10</v>
      </c>
      <c r="I272" s="17">
        <v>0</v>
      </c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</row>
    <row r="273" spans="1:32" s="2" customFormat="1" ht="15.75" customHeight="1" x14ac:dyDescent="0.25">
      <c r="A273" s="8" t="s">
        <v>1370</v>
      </c>
      <c r="B273" s="6" t="s">
        <v>450</v>
      </c>
      <c r="C273" s="17">
        <v>0</v>
      </c>
      <c r="D273" s="17">
        <v>0</v>
      </c>
      <c r="E273" s="17">
        <v>0</v>
      </c>
      <c r="F273" s="17">
        <v>0</v>
      </c>
      <c r="G273" s="17">
        <v>0</v>
      </c>
      <c r="H273" s="17" t="s">
        <v>10</v>
      </c>
      <c r="I273" s="17">
        <v>0</v>
      </c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</row>
    <row r="274" spans="1:32" s="2" customFormat="1" ht="15.75" customHeight="1" x14ac:dyDescent="0.25">
      <c r="A274" s="8" t="s">
        <v>1371</v>
      </c>
      <c r="B274" s="6" t="s">
        <v>8</v>
      </c>
      <c r="C274" s="17">
        <f>C275+C317</f>
        <v>1629.3600000000001</v>
      </c>
      <c r="D274" s="17">
        <f>D275+D317</f>
        <v>1638.66</v>
      </c>
      <c r="E274" s="17">
        <f>E275+E317</f>
        <v>3246.63</v>
      </c>
      <c r="F274" s="17">
        <f>F275+F317</f>
        <v>2171.5500000000002</v>
      </c>
      <c r="G274" s="17" t="s">
        <v>10</v>
      </c>
      <c r="H274" s="17" t="s">
        <v>10</v>
      </c>
      <c r="I274" s="17">
        <f>I275+I317</f>
        <v>14289.537633605543</v>
      </c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</row>
    <row r="275" spans="1:32" s="2" customFormat="1" ht="15.75" customHeight="1" x14ac:dyDescent="0.25">
      <c r="A275" s="8" t="s">
        <v>1372</v>
      </c>
      <c r="B275" s="6" t="s">
        <v>189</v>
      </c>
      <c r="C275" s="17">
        <f>C276+C286+C296+C306+C310</f>
        <v>1582.8600000000001</v>
      </c>
      <c r="D275" s="17">
        <f t="shared" ref="D275:E275" si="97">D276+D286+D296+D306+D310</f>
        <v>1415.46</v>
      </c>
      <c r="E275" s="17">
        <f t="shared" si="97"/>
        <v>2602.1400000000003</v>
      </c>
      <c r="F275" s="17">
        <f>IFERROR(AVERAGE(C275:E275),0)</f>
        <v>1866.8200000000004</v>
      </c>
      <c r="G275" s="17" t="s">
        <v>10</v>
      </c>
      <c r="H275" s="17" t="s">
        <v>10</v>
      </c>
      <c r="I275" s="17">
        <f>SUM(I276:I316)</f>
        <v>13524.234265191295</v>
      </c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</row>
    <row r="276" spans="1:32" s="2" customFormat="1" ht="15.75" customHeight="1" x14ac:dyDescent="0.25">
      <c r="A276" s="8" t="s">
        <v>1373</v>
      </c>
      <c r="B276" s="6" t="s">
        <v>1573</v>
      </c>
      <c r="C276" s="17">
        <f>C277+C280+C283</f>
        <v>673.32</v>
      </c>
      <c r="D276" s="17">
        <f t="shared" ref="D276:E276" si="98">D277+D280+D283</f>
        <v>535.68000000000006</v>
      </c>
      <c r="E276" s="17">
        <f t="shared" si="98"/>
        <v>1100.1899999999998</v>
      </c>
      <c r="F276" s="17">
        <f>IFERROR(AVERAGE(C276:E276),0)</f>
        <v>769.7299999999999</v>
      </c>
      <c r="G276" s="17" t="s">
        <v>10</v>
      </c>
      <c r="H276" s="17" t="s">
        <v>10</v>
      </c>
      <c r="I276" s="17">
        <v>0</v>
      </c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</row>
    <row r="277" spans="1:32" s="2" customFormat="1" ht="15.75" customHeight="1" x14ac:dyDescent="0.25">
      <c r="A277" s="8" t="s">
        <v>1382</v>
      </c>
      <c r="B277" s="6" t="s">
        <v>451</v>
      </c>
      <c r="C277" s="17">
        <f>C278+C279</f>
        <v>153.44999999999999</v>
      </c>
      <c r="D277" s="17">
        <f t="shared" ref="D277:E277" si="99">D278+D279</f>
        <v>93</v>
      </c>
      <c r="E277" s="17">
        <f t="shared" si="99"/>
        <v>0</v>
      </c>
      <c r="F277" s="17">
        <f t="shared" ref="F277:F340" si="100">IFERROR(AVERAGE(C277:E277),0)</f>
        <v>82.149999999999991</v>
      </c>
      <c r="G277" s="17" t="s">
        <v>10</v>
      </c>
      <c r="H277" s="17" t="s">
        <v>10</v>
      </c>
      <c r="I277" s="17">
        <v>0</v>
      </c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</row>
    <row r="278" spans="1:32" s="2" customFormat="1" x14ac:dyDescent="0.25">
      <c r="A278" s="8" t="s">
        <v>1398</v>
      </c>
      <c r="B278" s="6" t="s">
        <v>446</v>
      </c>
      <c r="C278" s="17">
        <v>0</v>
      </c>
      <c r="D278" s="17">
        <v>0</v>
      </c>
      <c r="E278" s="17">
        <v>0</v>
      </c>
      <c r="F278" s="17">
        <f t="shared" si="100"/>
        <v>0</v>
      </c>
      <c r="G278" s="17">
        <v>2335.89</v>
      </c>
      <c r="H278" s="17">
        <f>7.86/7.58</f>
        <v>1.0369393139841689</v>
      </c>
      <c r="I278" s="17">
        <f>F278*G278*H278/1000</f>
        <v>0</v>
      </c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</row>
    <row r="279" spans="1:32" s="2" customFormat="1" ht="15.75" customHeight="1" x14ac:dyDescent="0.25">
      <c r="A279" s="8" t="s">
        <v>1399</v>
      </c>
      <c r="B279" s="6" t="s">
        <v>447</v>
      </c>
      <c r="C279" s="17">
        <v>153.44999999999999</v>
      </c>
      <c r="D279" s="17">
        <v>93</v>
      </c>
      <c r="E279" s="17">
        <v>0</v>
      </c>
      <c r="F279" s="17">
        <f t="shared" si="100"/>
        <v>82.149999999999991</v>
      </c>
      <c r="G279" s="17">
        <v>8694.57</v>
      </c>
      <c r="H279" s="17">
        <f>7.86/7.58</f>
        <v>1.0369393139841689</v>
      </c>
      <c r="I279" s="17">
        <f>F279*G279*H279/1000</f>
        <v>740.64316021503953</v>
      </c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</row>
    <row r="280" spans="1:32" s="2" customFormat="1" ht="15.75" customHeight="1" x14ac:dyDescent="0.25">
      <c r="A280" s="8" t="s">
        <v>1383</v>
      </c>
      <c r="B280" s="6" t="s">
        <v>452</v>
      </c>
      <c r="C280" s="17">
        <f>C281+C282</f>
        <v>51.150000000000006</v>
      </c>
      <c r="D280" s="17">
        <f t="shared" ref="D280:E280" si="101">D281+D282</f>
        <v>65.099999999999994</v>
      </c>
      <c r="E280" s="17">
        <f t="shared" si="101"/>
        <v>93</v>
      </c>
      <c r="F280" s="17">
        <f t="shared" si="100"/>
        <v>69.75</v>
      </c>
      <c r="G280" s="17" t="s">
        <v>10</v>
      </c>
      <c r="H280" s="17" t="s">
        <v>10</v>
      </c>
      <c r="I280" s="17">
        <v>0</v>
      </c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</row>
    <row r="281" spans="1:32" s="2" customFormat="1" x14ac:dyDescent="0.25">
      <c r="A281" s="8" t="s">
        <v>1400</v>
      </c>
      <c r="B281" s="6" t="s">
        <v>446</v>
      </c>
      <c r="C281" s="17">
        <v>0</v>
      </c>
      <c r="D281" s="17">
        <v>23.25</v>
      </c>
      <c r="E281" s="17">
        <v>0</v>
      </c>
      <c r="F281" s="17">
        <f t="shared" si="100"/>
        <v>7.75</v>
      </c>
      <c r="G281" s="17">
        <v>10239.58</v>
      </c>
      <c r="H281" s="17">
        <f>7.86/7.58</f>
        <v>1.0369393139841689</v>
      </c>
      <c r="I281" s="17">
        <f>F281*G281*H281/1000</f>
        <v>82.288128720316635</v>
      </c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</row>
    <row r="282" spans="1:32" s="2" customFormat="1" ht="15.75" customHeight="1" x14ac:dyDescent="0.25">
      <c r="A282" s="8" t="s">
        <v>1401</v>
      </c>
      <c r="B282" s="6" t="s">
        <v>447</v>
      </c>
      <c r="C282" s="17">
        <v>51.150000000000006</v>
      </c>
      <c r="D282" s="17">
        <v>41.85</v>
      </c>
      <c r="E282" s="17">
        <v>93</v>
      </c>
      <c r="F282" s="17">
        <f t="shared" si="100"/>
        <v>62</v>
      </c>
      <c r="G282" s="17">
        <v>11749.44</v>
      </c>
      <c r="H282" s="17">
        <f>7.86/7.58</f>
        <v>1.0369393139841689</v>
      </c>
      <c r="I282" s="17">
        <f>F282*G282*H282/1000</f>
        <v>755.3742877044856</v>
      </c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</row>
    <row r="283" spans="1:32" s="2" customFormat="1" ht="15.75" customHeight="1" x14ac:dyDescent="0.25">
      <c r="A283" s="8" t="s">
        <v>1384</v>
      </c>
      <c r="B283" s="6" t="s">
        <v>453</v>
      </c>
      <c r="C283" s="17">
        <f>C284+C285</f>
        <v>468.72</v>
      </c>
      <c r="D283" s="17">
        <f t="shared" ref="D283:E283" si="102">D284+D285</f>
        <v>377.58000000000004</v>
      </c>
      <c r="E283" s="17">
        <f t="shared" si="102"/>
        <v>1007.1899999999998</v>
      </c>
      <c r="F283" s="17">
        <f t="shared" si="100"/>
        <v>617.82999999999993</v>
      </c>
      <c r="G283" s="17" t="s">
        <v>10</v>
      </c>
      <c r="H283" s="17" t="s">
        <v>10</v>
      </c>
      <c r="I283" s="17">
        <v>0</v>
      </c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</row>
    <row r="284" spans="1:32" s="2" customFormat="1" x14ac:dyDescent="0.25">
      <c r="A284" s="8" t="s">
        <v>1402</v>
      </c>
      <c r="B284" s="6" t="s">
        <v>446</v>
      </c>
      <c r="C284" s="17">
        <v>9.3000000000000007</v>
      </c>
      <c r="D284" s="17">
        <v>32.549999999999997</v>
      </c>
      <c r="E284" s="17">
        <v>93</v>
      </c>
      <c r="F284" s="17">
        <f t="shared" si="100"/>
        <v>44.949999999999996</v>
      </c>
      <c r="G284" s="17">
        <v>11542.72</v>
      </c>
      <c r="H284" s="17">
        <f>7.86/7.58</f>
        <v>1.0369393139841689</v>
      </c>
      <c r="I284" s="17">
        <f>F284*G284*H284/1000</f>
        <v>538.01105211609502</v>
      </c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</row>
    <row r="285" spans="1:32" s="2" customFormat="1" ht="31.5" customHeight="1" x14ac:dyDescent="0.25">
      <c r="A285" s="8" t="s">
        <v>1403</v>
      </c>
      <c r="B285" s="6" t="s">
        <v>447</v>
      </c>
      <c r="C285" s="17">
        <v>459.42</v>
      </c>
      <c r="D285" s="17">
        <v>345.03000000000003</v>
      </c>
      <c r="E285" s="17">
        <v>914.18999999999983</v>
      </c>
      <c r="F285" s="17">
        <f t="shared" si="100"/>
        <v>572.88</v>
      </c>
      <c r="G285" s="17">
        <v>10861.63</v>
      </c>
      <c r="H285" s="17">
        <f>7.86/7.58</f>
        <v>1.0369393139841689</v>
      </c>
      <c r="I285" s="17">
        <f>F285*G285*H285/1000</f>
        <v>6452.2621730849605</v>
      </c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</row>
    <row r="286" spans="1:32" s="2" customFormat="1" ht="31.5" customHeight="1" x14ac:dyDescent="0.25">
      <c r="A286" s="8" t="s">
        <v>1374</v>
      </c>
      <c r="B286" s="6" t="s">
        <v>1574</v>
      </c>
      <c r="C286" s="17">
        <f>C287+C290+C293</f>
        <v>677.04000000000019</v>
      </c>
      <c r="D286" s="17">
        <f t="shared" ref="D286:E286" si="103">D287+D290+D293</f>
        <v>879.78</v>
      </c>
      <c r="E286" s="17">
        <f t="shared" si="103"/>
        <v>1353.15</v>
      </c>
      <c r="F286" s="17">
        <f t="shared" si="100"/>
        <v>969.99000000000012</v>
      </c>
      <c r="G286" s="17" t="s">
        <v>10</v>
      </c>
      <c r="H286" s="17" t="s">
        <v>10</v>
      </c>
      <c r="I286" s="17">
        <v>0</v>
      </c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</row>
    <row r="287" spans="1:32" s="2" customFormat="1" ht="15.75" customHeight="1" x14ac:dyDescent="0.25">
      <c r="A287" s="8" t="s">
        <v>1385</v>
      </c>
      <c r="B287" s="6" t="s">
        <v>451</v>
      </c>
      <c r="C287" s="17">
        <f>C288+C289</f>
        <v>460.35000000000014</v>
      </c>
      <c r="D287" s="17">
        <f t="shared" ref="D287:E287" si="104">D288+D289</f>
        <v>393.39</v>
      </c>
      <c r="E287" s="17">
        <f t="shared" si="104"/>
        <v>316.2</v>
      </c>
      <c r="F287" s="17">
        <f t="shared" si="100"/>
        <v>389.98</v>
      </c>
      <c r="G287" s="17" t="s">
        <v>10</v>
      </c>
      <c r="H287" s="17" t="s">
        <v>10</v>
      </c>
      <c r="I287" s="17">
        <v>0</v>
      </c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</row>
    <row r="288" spans="1:32" s="2" customFormat="1" ht="15.75" customHeight="1" x14ac:dyDescent="0.25">
      <c r="A288" s="8" t="s">
        <v>1404</v>
      </c>
      <c r="B288" s="6" t="s">
        <v>446</v>
      </c>
      <c r="C288" s="17">
        <v>0</v>
      </c>
      <c r="D288" s="17">
        <v>58.59</v>
      </c>
      <c r="E288" s="17">
        <v>93</v>
      </c>
      <c r="F288" s="17">
        <f t="shared" si="100"/>
        <v>50.53</v>
      </c>
      <c r="G288" s="17">
        <v>3293.38</v>
      </c>
      <c r="H288" s="17">
        <f>7.86/7.58</f>
        <v>1.0369393139841689</v>
      </c>
      <c r="I288" s="17">
        <f>F288*G288*H288/1000</f>
        <v>172.56172854934039</v>
      </c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</row>
    <row r="289" spans="1:32" s="2" customFormat="1" x14ac:dyDescent="0.25">
      <c r="A289" s="8" t="s">
        <v>1405</v>
      </c>
      <c r="B289" s="6" t="s">
        <v>447</v>
      </c>
      <c r="C289" s="17">
        <v>460.35000000000014</v>
      </c>
      <c r="D289" s="17">
        <v>334.8</v>
      </c>
      <c r="E289" s="17">
        <v>223.2</v>
      </c>
      <c r="F289" s="17">
        <f t="shared" si="100"/>
        <v>339.45000000000005</v>
      </c>
      <c r="G289" s="17">
        <v>4391.43</v>
      </c>
      <c r="H289" s="17">
        <f>7.86/7.58</f>
        <v>1.0369393139841689</v>
      </c>
      <c r="I289" s="17">
        <f>F289*G289*H289/1000</f>
        <v>1545.7352744208447</v>
      </c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</row>
    <row r="290" spans="1:32" s="2" customFormat="1" ht="15.75" customHeight="1" x14ac:dyDescent="0.25">
      <c r="A290" s="8" t="s">
        <v>1386</v>
      </c>
      <c r="B290" s="6" t="s">
        <v>452</v>
      </c>
      <c r="C290" s="17">
        <f>C291+C292</f>
        <v>0</v>
      </c>
      <c r="D290" s="17">
        <f t="shared" ref="D290:E290" si="105">D291+D292</f>
        <v>356.18999999999994</v>
      </c>
      <c r="E290" s="17">
        <f t="shared" si="105"/>
        <v>470.58000000000004</v>
      </c>
      <c r="F290" s="17">
        <f t="shared" si="100"/>
        <v>275.58999999999997</v>
      </c>
      <c r="G290" s="17" t="s">
        <v>10</v>
      </c>
      <c r="H290" s="17" t="s">
        <v>10</v>
      </c>
      <c r="I290" s="17">
        <v>0</v>
      </c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</row>
    <row r="291" spans="1:32" s="2" customFormat="1" ht="15.75" customHeight="1" x14ac:dyDescent="0.25">
      <c r="A291" s="8" t="s">
        <v>1406</v>
      </c>
      <c r="B291" s="6" t="s">
        <v>446</v>
      </c>
      <c r="C291" s="17">
        <v>0</v>
      </c>
      <c r="D291" s="17">
        <v>37.200000000000003</v>
      </c>
      <c r="E291" s="17">
        <v>58.59</v>
      </c>
      <c r="F291" s="17">
        <f t="shared" si="100"/>
        <v>31.930000000000003</v>
      </c>
      <c r="G291" s="17">
        <v>6742.28</v>
      </c>
      <c r="H291" s="17">
        <f>7.86/7.58</f>
        <v>1.0369393139841689</v>
      </c>
      <c r="I291" s="17">
        <f>F291*G291*H291/1000</f>
        <v>223.23333286860162</v>
      </c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</row>
    <row r="292" spans="1:32" s="2" customFormat="1" ht="15.75" customHeight="1" x14ac:dyDescent="0.25">
      <c r="A292" s="8" t="s">
        <v>1407</v>
      </c>
      <c r="B292" s="6" t="s">
        <v>447</v>
      </c>
      <c r="C292" s="17">
        <v>0</v>
      </c>
      <c r="D292" s="17">
        <v>318.98999999999995</v>
      </c>
      <c r="E292" s="17">
        <v>411.99</v>
      </c>
      <c r="F292" s="17">
        <f t="shared" si="100"/>
        <v>243.66</v>
      </c>
      <c r="G292" s="17">
        <v>4987.84</v>
      </c>
      <c r="H292" s="17">
        <f>7.86/7.58</f>
        <v>1.0369393139841689</v>
      </c>
      <c r="I292" s="17">
        <f>F292*G292*H292/1000</f>
        <v>1260.2308129266492</v>
      </c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</row>
    <row r="293" spans="1:32" s="2" customFormat="1" ht="15.75" customHeight="1" x14ac:dyDescent="0.25">
      <c r="A293" s="8" t="s">
        <v>1387</v>
      </c>
      <c r="B293" s="6" t="s">
        <v>453</v>
      </c>
      <c r="C293" s="17">
        <f>C294+C295</f>
        <v>216.69000000000003</v>
      </c>
      <c r="D293" s="17">
        <f t="shared" ref="D293:E293" si="106">D294+D295</f>
        <v>130.19999999999999</v>
      </c>
      <c r="E293" s="17">
        <f t="shared" si="106"/>
        <v>566.37</v>
      </c>
      <c r="F293" s="17">
        <f t="shared" si="100"/>
        <v>304.42</v>
      </c>
      <c r="G293" s="17" t="s">
        <v>10</v>
      </c>
      <c r="H293" s="17" t="s">
        <v>10</v>
      </c>
      <c r="I293" s="17">
        <v>0</v>
      </c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</row>
    <row r="294" spans="1:32" s="2" customFormat="1" ht="15.75" customHeight="1" x14ac:dyDescent="0.25">
      <c r="A294" s="8" t="s">
        <v>1408</v>
      </c>
      <c r="B294" s="6" t="s">
        <v>446</v>
      </c>
      <c r="C294" s="17">
        <v>0</v>
      </c>
      <c r="D294" s="17">
        <v>0</v>
      </c>
      <c r="E294" s="17">
        <v>58.59</v>
      </c>
      <c r="F294" s="17">
        <f t="shared" si="100"/>
        <v>19.53</v>
      </c>
      <c r="G294" s="17">
        <v>8271.34</v>
      </c>
      <c r="H294" s="17">
        <f>7.86/7.58</f>
        <v>1.0369393139841689</v>
      </c>
      <c r="I294" s="17">
        <f>F294*G294*H294/1000</f>
        <v>167.50642002269132</v>
      </c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</row>
    <row r="295" spans="1:32" s="2" customFormat="1" x14ac:dyDescent="0.25">
      <c r="A295" s="8" t="s">
        <v>1409</v>
      </c>
      <c r="B295" s="6" t="s">
        <v>447</v>
      </c>
      <c r="C295" s="17">
        <v>216.69000000000003</v>
      </c>
      <c r="D295" s="17">
        <v>130.19999999999999</v>
      </c>
      <c r="E295" s="17">
        <v>507.78</v>
      </c>
      <c r="F295" s="17">
        <f t="shared" si="100"/>
        <v>284.89</v>
      </c>
      <c r="G295" s="17">
        <v>4409.33</v>
      </c>
      <c r="H295" s="17">
        <f>7.86/7.58</f>
        <v>1.0369393139841689</v>
      </c>
      <c r="I295" s="17">
        <f>F295*G295*H295/1000</f>
        <v>1302.5762303802112</v>
      </c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</row>
    <row r="296" spans="1:32" s="2" customFormat="1" ht="15.75" customHeight="1" x14ac:dyDescent="0.25">
      <c r="A296" s="8" t="s">
        <v>1375</v>
      </c>
      <c r="B296" s="6" t="s">
        <v>1575</v>
      </c>
      <c r="C296" s="17">
        <f>C297+C300+C303</f>
        <v>232.5</v>
      </c>
      <c r="D296" s="17">
        <f t="shared" ref="D296:E296" si="107">D297+D300+D303</f>
        <v>0</v>
      </c>
      <c r="E296" s="17">
        <f t="shared" si="107"/>
        <v>148.80000000000001</v>
      </c>
      <c r="F296" s="17">
        <f t="shared" si="100"/>
        <v>127.10000000000001</v>
      </c>
      <c r="G296" s="17" t="s">
        <v>10</v>
      </c>
      <c r="H296" s="17" t="s">
        <v>10</v>
      </c>
      <c r="I296" s="17">
        <v>0</v>
      </c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</row>
    <row r="297" spans="1:32" s="2" customFormat="1" ht="15.75" customHeight="1" x14ac:dyDescent="0.25">
      <c r="A297" s="8" t="s">
        <v>1388</v>
      </c>
      <c r="B297" s="6" t="s">
        <v>451</v>
      </c>
      <c r="C297" s="17">
        <f>C298+C299</f>
        <v>232.5</v>
      </c>
      <c r="D297" s="17">
        <f t="shared" ref="D297:E297" si="108">D298+D299</f>
        <v>0</v>
      </c>
      <c r="E297" s="17">
        <f t="shared" si="108"/>
        <v>0</v>
      </c>
      <c r="F297" s="17">
        <f t="shared" si="100"/>
        <v>77.5</v>
      </c>
      <c r="G297" s="17" t="s">
        <v>10</v>
      </c>
      <c r="H297" s="17" t="s">
        <v>10</v>
      </c>
      <c r="I297" s="17">
        <v>0</v>
      </c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</row>
    <row r="298" spans="1:32" s="2" customFormat="1" x14ac:dyDescent="0.25">
      <c r="A298" s="8" t="s">
        <v>1410</v>
      </c>
      <c r="B298" s="6" t="s">
        <v>446</v>
      </c>
      <c r="C298" s="17">
        <v>232.5</v>
      </c>
      <c r="D298" s="17">
        <v>0</v>
      </c>
      <c r="E298" s="17">
        <v>0</v>
      </c>
      <c r="F298" s="17">
        <f t="shared" si="100"/>
        <v>77.5</v>
      </c>
      <c r="G298" s="17">
        <v>3531.63</v>
      </c>
      <c r="H298" s="17">
        <f>7.86/7.58</f>
        <v>1.0369393139841689</v>
      </c>
      <c r="I298" s="17">
        <f>F298*G298*H298/1000</f>
        <v>283.81166418205805</v>
      </c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</row>
    <row r="299" spans="1:32" s="2" customFormat="1" ht="15.75" customHeight="1" x14ac:dyDescent="0.25">
      <c r="A299" s="8" t="s">
        <v>1411</v>
      </c>
      <c r="B299" s="6" t="s">
        <v>447</v>
      </c>
      <c r="C299" s="17">
        <v>0</v>
      </c>
      <c r="D299" s="17">
        <v>0</v>
      </c>
      <c r="E299" s="17">
        <v>0</v>
      </c>
      <c r="F299" s="17">
        <f t="shared" si="100"/>
        <v>0</v>
      </c>
      <c r="G299" s="17">
        <v>2825.63</v>
      </c>
      <c r="H299" s="17">
        <f>7.86/7.58</f>
        <v>1.0369393139841689</v>
      </c>
      <c r="I299" s="17">
        <f>F299*G299*H299/1000</f>
        <v>0</v>
      </c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</row>
    <row r="300" spans="1:32" s="2" customFormat="1" ht="15.75" customHeight="1" x14ac:dyDescent="0.25">
      <c r="A300" s="8" t="s">
        <v>1389</v>
      </c>
      <c r="B300" s="6" t="s">
        <v>452</v>
      </c>
      <c r="C300" s="17">
        <f>C301+C302</f>
        <v>0</v>
      </c>
      <c r="D300" s="17">
        <f t="shared" ref="D300:E300" si="109">D301+D302</f>
        <v>0</v>
      </c>
      <c r="E300" s="17">
        <f t="shared" si="109"/>
        <v>148.80000000000001</v>
      </c>
      <c r="F300" s="17">
        <f t="shared" si="100"/>
        <v>49.6</v>
      </c>
      <c r="G300" s="17" t="s">
        <v>10</v>
      </c>
      <c r="H300" s="17" t="s">
        <v>10</v>
      </c>
      <c r="I300" s="17">
        <v>0</v>
      </c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</row>
    <row r="301" spans="1:32" s="2" customFormat="1" ht="15.75" customHeight="1" x14ac:dyDescent="0.25">
      <c r="A301" s="8" t="s">
        <v>1412</v>
      </c>
      <c r="B301" s="6" t="s">
        <v>446</v>
      </c>
      <c r="C301" s="17">
        <v>0</v>
      </c>
      <c r="D301" s="17">
        <v>0</v>
      </c>
      <c r="E301" s="17">
        <v>0</v>
      </c>
      <c r="F301" s="17">
        <f t="shared" si="100"/>
        <v>0</v>
      </c>
      <c r="G301" s="17">
        <v>2308.4699999999998</v>
      </c>
      <c r="H301" s="17">
        <f>7.86/7.58</f>
        <v>1.0369393139841689</v>
      </c>
      <c r="I301" s="17">
        <f>F301*G301*H301/1000</f>
        <v>0</v>
      </c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</row>
    <row r="302" spans="1:32" s="2" customFormat="1" ht="15.75" customHeight="1" x14ac:dyDescent="0.25">
      <c r="A302" s="8" t="s">
        <v>1413</v>
      </c>
      <c r="B302" s="6" t="s">
        <v>447</v>
      </c>
      <c r="C302" s="17">
        <v>0</v>
      </c>
      <c r="D302" s="17">
        <v>0</v>
      </c>
      <c r="E302" s="17">
        <v>148.80000000000001</v>
      </c>
      <c r="F302" s="17">
        <f t="shared" si="100"/>
        <v>49.6</v>
      </c>
      <c r="G302" s="17">
        <v>0</v>
      </c>
      <c r="H302" s="17">
        <f>7.86/7.58</f>
        <v>1.0369393139841689</v>
      </c>
      <c r="I302" s="17">
        <f>F302*G302*H302/1000</f>
        <v>0</v>
      </c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</row>
    <row r="303" spans="1:32" s="2" customFormat="1" ht="15.75" customHeight="1" x14ac:dyDescent="0.25">
      <c r="A303" s="8" t="s">
        <v>1390</v>
      </c>
      <c r="B303" s="6" t="s">
        <v>454</v>
      </c>
      <c r="C303" s="17">
        <f>C304+C305</f>
        <v>0</v>
      </c>
      <c r="D303" s="17">
        <f t="shared" ref="D303:E303" si="110">D304+D305</f>
        <v>0</v>
      </c>
      <c r="E303" s="17">
        <f t="shared" si="110"/>
        <v>0</v>
      </c>
      <c r="F303" s="17">
        <f t="shared" si="100"/>
        <v>0</v>
      </c>
      <c r="G303" s="17" t="s">
        <v>10</v>
      </c>
      <c r="H303" s="17" t="s">
        <v>10</v>
      </c>
      <c r="I303" s="17">
        <v>0</v>
      </c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</row>
    <row r="304" spans="1:32" s="2" customFormat="1" ht="15.75" customHeight="1" x14ac:dyDescent="0.25">
      <c r="A304" s="8" t="s">
        <v>1414</v>
      </c>
      <c r="B304" s="6" t="s">
        <v>446</v>
      </c>
      <c r="C304" s="17">
        <v>0</v>
      </c>
      <c r="D304" s="17">
        <v>0</v>
      </c>
      <c r="E304" s="17">
        <v>0</v>
      </c>
      <c r="F304" s="17">
        <f t="shared" si="100"/>
        <v>0</v>
      </c>
      <c r="G304" s="17">
        <v>8289.32</v>
      </c>
      <c r="H304" s="17">
        <f>7.86/7.58</f>
        <v>1.0369393139841689</v>
      </c>
      <c r="I304" s="17">
        <f>F304*G304*H304/1000</f>
        <v>0</v>
      </c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</row>
    <row r="305" spans="1:32" s="2" customFormat="1" ht="15.75" customHeight="1" x14ac:dyDescent="0.25">
      <c r="A305" s="8" t="s">
        <v>1415</v>
      </c>
      <c r="B305" s="6" t="s">
        <v>447</v>
      </c>
      <c r="C305" s="17">
        <v>0</v>
      </c>
      <c r="D305" s="17">
        <v>0</v>
      </c>
      <c r="E305" s="17">
        <v>0</v>
      </c>
      <c r="F305" s="17">
        <f t="shared" si="100"/>
        <v>0</v>
      </c>
      <c r="G305" s="17">
        <v>0</v>
      </c>
      <c r="H305" s="17">
        <f>7.86/7.58</f>
        <v>1.0369393139841689</v>
      </c>
      <c r="I305" s="17">
        <f>F305*G305*H305/1000</f>
        <v>0</v>
      </c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</row>
    <row r="306" spans="1:32" s="2" customFormat="1" ht="15.75" customHeight="1" x14ac:dyDescent="0.25">
      <c r="A306" s="8" t="s">
        <v>1376</v>
      </c>
      <c r="B306" s="6" t="s">
        <v>1576</v>
      </c>
      <c r="C306" s="17">
        <f>C307</f>
        <v>0</v>
      </c>
      <c r="D306" s="17">
        <f t="shared" ref="D306:E306" si="111">D307</f>
        <v>0</v>
      </c>
      <c r="E306" s="17">
        <f t="shared" si="111"/>
        <v>0</v>
      </c>
      <c r="F306" s="17">
        <f t="shared" si="100"/>
        <v>0</v>
      </c>
      <c r="G306" s="17" t="s">
        <v>10</v>
      </c>
      <c r="H306" s="17" t="s">
        <v>10</v>
      </c>
      <c r="I306" s="17">
        <v>0</v>
      </c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</row>
    <row r="307" spans="1:32" s="2" customFormat="1" ht="15.75" customHeight="1" x14ac:dyDescent="0.25">
      <c r="A307" s="8" t="s">
        <v>1391</v>
      </c>
      <c r="B307" s="6" t="s">
        <v>451</v>
      </c>
      <c r="C307" s="17">
        <f>C308+C309</f>
        <v>0</v>
      </c>
      <c r="D307" s="17">
        <f t="shared" ref="D307:E307" si="112">D308+D309</f>
        <v>0</v>
      </c>
      <c r="E307" s="17">
        <f t="shared" si="112"/>
        <v>0</v>
      </c>
      <c r="F307" s="17">
        <f t="shared" si="100"/>
        <v>0</v>
      </c>
      <c r="G307" s="17" t="s">
        <v>10</v>
      </c>
      <c r="H307" s="17" t="s">
        <v>10</v>
      </c>
      <c r="I307" s="17">
        <v>0</v>
      </c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</row>
    <row r="308" spans="1:32" s="2" customFormat="1" ht="15.75" customHeight="1" x14ac:dyDescent="0.25">
      <c r="A308" s="8" t="s">
        <v>1416</v>
      </c>
      <c r="B308" s="6" t="s">
        <v>446</v>
      </c>
      <c r="C308" s="17">
        <v>0</v>
      </c>
      <c r="D308" s="17">
        <v>0</v>
      </c>
      <c r="E308" s="17">
        <v>0</v>
      </c>
      <c r="F308" s="17">
        <f t="shared" si="100"/>
        <v>0</v>
      </c>
      <c r="G308" s="17">
        <v>2077.63</v>
      </c>
      <c r="H308" s="17">
        <f>7.86/7.58</f>
        <v>1.0369393139841689</v>
      </c>
      <c r="I308" s="17">
        <f>F308*G308*H308/1000</f>
        <v>0</v>
      </c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</row>
    <row r="309" spans="1:32" s="2" customFormat="1" ht="15.75" customHeight="1" x14ac:dyDescent="0.25">
      <c r="A309" s="8" t="s">
        <v>1417</v>
      </c>
      <c r="B309" s="6" t="s">
        <v>447</v>
      </c>
      <c r="C309" s="17">
        <v>0</v>
      </c>
      <c r="D309" s="17">
        <v>0</v>
      </c>
      <c r="E309" s="17">
        <v>0</v>
      </c>
      <c r="F309" s="17">
        <f t="shared" si="100"/>
        <v>0</v>
      </c>
      <c r="G309" s="17">
        <v>2568.0100000000002</v>
      </c>
      <c r="H309" s="17">
        <f>7.86/7.58</f>
        <v>1.0369393139841689</v>
      </c>
      <c r="I309" s="17">
        <f>F309*G309*H309/1000</f>
        <v>0</v>
      </c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</row>
    <row r="310" spans="1:32" s="2" customFormat="1" ht="15.75" customHeight="1" x14ac:dyDescent="0.25">
      <c r="A310" s="8" t="s">
        <v>1377</v>
      </c>
      <c r="B310" s="6" t="s">
        <v>1577</v>
      </c>
      <c r="C310" s="17">
        <f>C311+C314</f>
        <v>0</v>
      </c>
      <c r="D310" s="17">
        <f t="shared" ref="D310:E310" si="113">D311+D314</f>
        <v>0</v>
      </c>
      <c r="E310" s="17">
        <f t="shared" si="113"/>
        <v>0</v>
      </c>
      <c r="F310" s="17">
        <f t="shared" si="100"/>
        <v>0</v>
      </c>
      <c r="G310" s="17" t="s">
        <v>10</v>
      </c>
      <c r="H310" s="17" t="s">
        <v>10</v>
      </c>
      <c r="I310" s="17">
        <v>0</v>
      </c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</row>
    <row r="311" spans="1:32" s="2" customFormat="1" x14ac:dyDescent="0.25">
      <c r="A311" s="8" t="s">
        <v>1392</v>
      </c>
      <c r="B311" s="6" t="s">
        <v>451</v>
      </c>
      <c r="C311" s="17">
        <f>C312+C313</f>
        <v>0</v>
      </c>
      <c r="D311" s="17">
        <f t="shared" ref="D311:E311" si="114">D312+D313</f>
        <v>0</v>
      </c>
      <c r="E311" s="17">
        <f t="shared" si="114"/>
        <v>0</v>
      </c>
      <c r="F311" s="17">
        <f t="shared" si="100"/>
        <v>0</v>
      </c>
      <c r="G311" s="17" t="s">
        <v>10</v>
      </c>
      <c r="H311" s="17" t="s">
        <v>10</v>
      </c>
      <c r="I311" s="17">
        <v>0</v>
      </c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</row>
    <row r="312" spans="1:32" s="2" customFormat="1" ht="15.75" customHeight="1" x14ac:dyDescent="0.25">
      <c r="A312" s="8" t="s">
        <v>1418</v>
      </c>
      <c r="B312" s="6" t="s">
        <v>446</v>
      </c>
      <c r="C312" s="17">
        <v>0</v>
      </c>
      <c r="D312" s="17">
        <v>0</v>
      </c>
      <c r="E312" s="17">
        <v>0</v>
      </c>
      <c r="F312" s="17">
        <f t="shared" si="100"/>
        <v>0</v>
      </c>
      <c r="G312" s="17">
        <v>1547.03</v>
      </c>
      <c r="H312" s="17">
        <f>7.86/7.58</f>
        <v>1.0369393139841689</v>
      </c>
      <c r="I312" s="17">
        <f>F312*G312*H312/1000</f>
        <v>0</v>
      </c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</row>
    <row r="313" spans="1:32" s="2" customFormat="1" ht="15.75" customHeight="1" x14ac:dyDescent="0.25">
      <c r="A313" s="8" t="s">
        <v>1419</v>
      </c>
      <c r="B313" s="6" t="s">
        <v>447</v>
      </c>
      <c r="C313" s="17">
        <v>0</v>
      </c>
      <c r="D313" s="17">
        <v>0</v>
      </c>
      <c r="E313" s="17">
        <v>0</v>
      </c>
      <c r="F313" s="17">
        <f t="shared" si="100"/>
        <v>0</v>
      </c>
      <c r="G313" s="17">
        <v>2017.73</v>
      </c>
      <c r="H313" s="17">
        <f>7.86/7.58</f>
        <v>1.0369393139841689</v>
      </c>
      <c r="I313" s="17">
        <f>F313*G313*H313/1000</f>
        <v>0</v>
      </c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</row>
    <row r="314" spans="1:32" s="2" customFormat="1" x14ac:dyDescent="0.25">
      <c r="A314" s="8" t="s">
        <v>1578</v>
      </c>
      <c r="B314" s="6" t="s">
        <v>454</v>
      </c>
      <c r="C314" s="17">
        <f>C315+C316</f>
        <v>0</v>
      </c>
      <c r="D314" s="17">
        <f t="shared" ref="D314:E314" si="115">D315+D316</f>
        <v>0</v>
      </c>
      <c r="E314" s="17">
        <f t="shared" si="115"/>
        <v>0</v>
      </c>
      <c r="F314" s="17">
        <f t="shared" si="100"/>
        <v>0</v>
      </c>
      <c r="G314" s="17" t="s">
        <v>10</v>
      </c>
      <c r="H314" s="17" t="s">
        <v>10</v>
      </c>
      <c r="I314" s="17">
        <v>0</v>
      </c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</row>
    <row r="315" spans="1:32" s="2" customFormat="1" ht="15.75" customHeight="1" x14ac:dyDescent="0.25">
      <c r="A315" s="8" t="s">
        <v>1579</v>
      </c>
      <c r="B315" s="6" t="s">
        <v>446</v>
      </c>
      <c r="C315" s="17">
        <v>0</v>
      </c>
      <c r="D315" s="17">
        <v>0</v>
      </c>
      <c r="E315" s="17">
        <v>0</v>
      </c>
      <c r="F315" s="17">
        <f t="shared" si="100"/>
        <v>0</v>
      </c>
      <c r="G315" s="17">
        <v>6628.41</v>
      </c>
      <c r="H315" s="17">
        <f>7.86/7.58</f>
        <v>1.0369393139841689</v>
      </c>
      <c r="I315" s="17">
        <f>F315*G315*H315/1000</f>
        <v>0</v>
      </c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</row>
    <row r="316" spans="1:32" s="2" customFormat="1" ht="15.75" customHeight="1" x14ac:dyDescent="0.25">
      <c r="A316" s="8" t="s">
        <v>1580</v>
      </c>
      <c r="B316" s="6" t="s">
        <v>447</v>
      </c>
      <c r="C316" s="17">
        <v>0</v>
      </c>
      <c r="D316" s="17">
        <v>0</v>
      </c>
      <c r="E316" s="17">
        <v>0</v>
      </c>
      <c r="F316" s="17">
        <f t="shared" si="100"/>
        <v>0</v>
      </c>
      <c r="G316" s="17">
        <v>0</v>
      </c>
      <c r="H316" s="17">
        <f>7.86/7.58</f>
        <v>1.0369393139841689</v>
      </c>
      <c r="I316" s="17">
        <f>F316*G316*H316/1000</f>
        <v>0</v>
      </c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</row>
    <row r="317" spans="1:32" s="2" customFormat="1" ht="15.75" customHeight="1" x14ac:dyDescent="0.25">
      <c r="A317" s="8" t="s">
        <v>1378</v>
      </c>
      <c r="B317" s="6" t="s">
        <v>455</v>
      </c>
      <c r="C317" s="17">
        <f>C318+C325+C332+C339+C343</f>
        <v>46.5</v>
      </c>
      <c r="D317" s="17">
        <f t="shared" ref="D317:E317" si="116">D318+D325+D332+D339+D343</f>
        <v>223.2</v>
      </c>
      <c r="E317" s="17">
        <f t="shared" si="116"/>
        <v>644.49</v>
      </c>
      <c r="F317" s="17">
        <f>IFERROR(AVERAGE(C317:E317),0)</f>
        <v>304.73</v>
      </c>
      <c r="G317" s="17" t="s">
        <v>10</v>
      </c>
      <c r="H317" s="17" t="s">
        <v>10</v>
      </c>
      <c r="I317" s="17">
        <f>SUM(I318:I346)</f>
        <v>765.30336841424798</v>
      </c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</row>
    <row r="318" spans="1:32" s="2" customFormat="1" ht="47.25" customHeight="1" x14ac:dyDescent="0.25">
      <c r="A318" s="8" t="s">
        <v>1379</v>
      </c>
      <c r="B318" s="6" t="s">
        <v>1574</v>
      </c>
      <c r="C318" s="17">
        <f>C319+C322</f>
        <v>46.5</v>
      </c>
      <c r="D318" s="17">
        <f t="shared" ref="D318:E318" si="117">D319+D322</f>
        <v>223.2</v>
      </c>
      <c r="E318" s="17">
        <f t="shared" si="117"/>
        <v>58.59</v>
      </c>
      <c r="F318" s="17">
        <f t="shared" si="100"/>
        <v>109.42999999999999</v>
      </c>
      <c r="G318" s="17" t="s">
        <v>10</v>
      </c>
      <c r="H318" s="17" t="s">
        <v>10</v>
      </c>
      <c r="I318" s="17">
        <v>0</v>
      </c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</row>
    <row r="319" spans="1:32" s="2" customFormat="1" ht="15.75" customHeight="1" x14ac:dyDescent="0.25">
      <c r="A319" s="8" t="s">
        <v>1393</v>
      </c>
      <c r="B319" s="6" t="s">
        <v>452</v>
      </c>
      <c r="C319" s="17">
        <f>C320+C321</f>
        <v>0</v>
      </c>
      <c r="D319" s="17">
        <f t="shared" ref="D319:E319" si="118">D320+D321</f>
        <v>186</v>
      </c>
      <c r="E319" s="17">
        <f t="shared" si="118"/>
        <v>58.59</v>
      </c>
      <c r="F319" s="17">
        <f t="shared" si="100"/>
        <v>81.53</v>
      </c>
      <c r="G319" s="17" t="s">
        <v>10</v>
      </c>
      <c r="H319" s="17" t="s">
        <v>10</v>
      </c>
      <c r="I319" s="17">
        <v>0</v>
      </c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</row>
    <row r="320" spans="1:32" s="2" customFormat="1" ht="15.75" customHeight="1" x14ac:dyDescent="0.25">
      <c r="A320" s="8" t="s">
        <v>1420</v>
      </c>
      <c r="B320" s="6" t="s">
        <v>446</v>
      </c>
      <c r="C320" s="17">
        <v>0</v>
      </c>
      <c r="D320" s="17">
        <v>0</v>
      </c>
      <c r="E320" s="17">
        <v>0</v>
      </c>
      <c r="F320" s="17">
        <f t="shared" si="100"/>
        <v>0</v>
      </c>
      <c r="G320" s="17">
        <v>0</v>
      </c>
      <c r="H320" s="17">
        <f>7.86/7.58</f>
        <v>1.0369393139841689</v>
      </c>
      <c r="I320" s="17">
        <f>F320*G320*H320/1000</f>
        <v>0</v>
      </c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</row>
    <row r="321" spans="1:32" s="2" customFormat="1" ht="94.5" customHeight="1" x14ac:dyDescent="0.25">
      <c r="A321" s="8" t="s">
        <v>1421</v>
      </c>
      <c r="B321" s="6" t="s">
        <v>447</v>
      </c>
      <c r="C321" s="17">
        <v>0</v>
      </c>
      <c r="D321" s="17">
        <v>186</v>
      </c>
      <c r="E321" s="17">
        <v>58.59</v>
      </c>
      <c r="F321" s="17">
        <f t="shared" si="100"/>
        <v>81.53</v>
      </c>
      <c r="G321" s="17">
        <v>0</v>
      </c>
      <c r="H321" s="17">
        <f>7.86/7.58</f>
        <v>1.0369393139841689</v>
      </c>
      <c r="I321" s="17">
        <f>F321*G321*H321/1000</f>
        <v>0</v>
      </c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</row>
    <row r="322" spans="1:32" s="2" customFormat="1" ht="15.75" customHeight="1" x14ac:dyDescent="0.25">
      <c r="A322" s="8" t="s">
        <v>1394</v>
      </c>
      <c r="B322" s="6" t="s">
        <v>453</v>
      </c>
      <c r="C322" s="17">
        <f>C323+C324</f>
        <v>46.5</v>
      </c>
      <c r="D322" s="17">
        <f t="shared" ref="D322:E322" si="119">D323+D324</f>
        <v>37.200000000000003</v>
      </c>
      <c r="E322" s="17">
        <f t="shared" si="119"/>
        <v>0</v>
      </c>
      <c r="F322" s="17">
        <f t="shared" si="100"/>
        <v>27.900000000000002</v>
      </c>
      <c r="G322" s="17" t="s">
        <v>10</v>
      </c>
      <c r="H322" s="17" t="s">
        <v>10</v>
      </c>
      <c r="I322" s="17">
        <v>0</v>
      </c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</row>
    <row r="323" spans="1:32" s="2" customFormat="1" ht="15.75" customHeight="1" x14ac:dyDescent="0.25">
      <c r="A323" s="8" t="s">
        <v>1422</v>
      </c>
      <c r="B323" s="6" t="s">
        <v>446</v>
      </c>
      <c r="C323" s="17">
        <v>0</v>
      </c>
      <c r="D323" s="17">
        <v>37.200000000000003</v>
      </c>
      <c r="E323" s="17">
        <v>0</v>
      </c>
      <c r="F323" s="17">
        <f t="shared" si="100"/>
        <v>12.4</v>
      </c>
      <c r="G323" s="17">
        <v>0</v>
      </c>
      <c r="H323" s="17">
        <f>7.86/7.58</f>
        <v>1.0369393139841689</v>
      </c>
      <c r="I323" s="17">
        <f>F323*G323*H323/1000</f>
        <v>0</v>
      </c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</row>
    <row r="324" spans="1:32" s="2" customFormat="1" ht="15.75" customHeight="1" x14ac:dyDescent="0.25">
      <c r="A324" s="8" t="s">
        <v>1423</v>
      </c>
      <c r="B324" s="6" t="s">
        <v>447</v>
      </c>
      <c r="C324" s="17">
        <v>46.5</v>
      </c>
      <c r="D324" s="17">
        <v>0</v>
      </c>
      <c r="E324" s="17">
        <v>0</v>
      </c>
      <c r="F324" s="17">
        <f t="shared" si="100"/>
        <v>15.5</v>
      </c>
      <c r="G324" s="17">
        <v>0</v>
      </c>
      <c r="H324" s="17">
        <f>7.86/7.58</f>
        <v>1.0369393139841689</v>
      </c>
      <c r="I324" s="17">
        <f>F324*G324*H324/1000</f>
        <v>0</v>
      </c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</row>
    <row r="325" spans="1:32" s="2" customFormat="1" ht="15.75" customHeight="1" x14ac:dyDescent="0.25">
      <c r="A325" s="8" t="s">
        <v>1380</v>
      </c>
      <c r="B325" s="6" t="s">
        <v>1575</v>
      </c>
      <c r="C325" s="17">
        <f>C326+C329</f>
        <v>0</v>
      </c>
      <c r="D325" s="17">
        <f t="shared" ref="D325:E325" si="120">D326+D329</f>
        <v>0</v>
      </c>
      <c r="E325" s="17">
        <f t="shared" si="120"/>
        <v>0</v>
      </c>
      <c r="F325" s="17">
        <f t="shared" si="100"/>
        <v>0</v>
      </c>
      <c r="G325" s="17" t="s">
        <v>10</v>
      </c>
      <c r="H325" s="17" t="s">
        <v>10</v>
      </c>
      <c r="I325" s="17">
        <v>0</v>
      </c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</row>
    <row r="326" spans="1:32" s="2" customFormat="1" ht="15.75" customHeight="1" x14ac:dyDescent="0.25">
      <c r="A326" s="8" t="s">
        <v>1395</v>
      </c>
      <c r="B326" s="6" t="s">
        <v>451</v>
      </c>
      <c r="C326" s="17">
        <f>C327+C328</f>
        <v>0</v>
      </c>
      <c r="D326" s="17">
        <f t="shared" ref="D326:E326" si="121">D327+D328</f>
        <v>0</v>
      </c>
      <c r="E326" s="17">
        <f t="shared" si="121"/>
        <v>0</v>
      </c>
      <c r="F326" s="17">
        <f t="shared" si="100"/>
        <v>0</v>
      </c>
      <c r="G326" s="17" t="s">
        <v>10</v>
      </c>
      <c r="H326" s="17" t="s">
        <v>10</v>
      </c>
      <c r="I326" s="17">
        <v>0</v>
      </c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</row>
    <row r="327" spans="1:32" s="2" customFormat="1" ht="15.75" customHeight="1" x14ac:dyDescent="0.25">
      <c r="A327" s="8" t="s">
        <v>1424</v>
      </c>
      <c r="B327" s="6" t="s">
        <v>446</v>
      </c>
      <c r="C327" s="17">
        <v>0</v>
      </c>
      <c r="D327" s="17">
        <v>0</v>
      </c>
      <c r="E327" s="17">
        <v>0</v>
      </c>
      <c r="F327" s="17">
        <f t="shared" si="100"/>
        <v>0</v>
      </c>
      <c r="G327" s="17">
        <v>8869.58</v>
      </c>
      <c r="H327" s="17">
        <f>7.86/7.58</f>
        <v>1.0369393139841689</v>
      </c>
      <c r="I327" s="17">
        <f>F327*G327*H327/1000</f>
        <v>0</v>
      </c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</row>
    <row r="328" spans="1:32" s="2" customFormat="1" ht="15.75" customHeight="1" x14ac:dyDescent="0.25">
      <c r="A328" s="8" t="s">
        <v>1425</v>
      </c>
      <c r="B328" s="6" t="s">
        <v>447</v>
      </c>
      <c r="C328" s="17">
        <v>0</v>
      </c>
      <c r="D328" s="17">
        <v>0</v>
      </c>
      <c r="E328" s="17">
        <v>0</v>
      </c>
      <c r="F328" s="17">
        <f t="shared" si="100"/>
        <v>0</v>
      </c>
      <c r="G328" s="17">
        <v>7241.97</v>
      </c>
      <c r="H328" s="17">
        <f>7.86/7.58</f>
        <v>1.0369393139841689</v>
      </c>
      <c r="I328" s="17">
        <f>F328*G328*H328/1000</f>
        <v>0</v>
      </c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</row>
    <row r="329" spans="1:32" s="2" customFormat="1" ht="15.75" customHeight="1" x14ac:dyDescent="0.25">
      <c r="A329" s="8" t="s">
        <v>1396</v>
      </c>
      <c r="B329" s="6" t="s">
        <v>454</v>
      </c>
      <c r="C329" s="17">
        <f>C330+C331</f>
        <v>0</v>
      </c>
      <c r="D329" s="17">
        <f t="shared" ref="D329:E329" si="122">D330+D331</f>
        <v>0</v>
      </c>
      <c r="E329" s="17">
        <f t="shared" si="122"/>
        <v>0</v>
      </c>
      <c r="F329" s="17">
        <f t="shared" si="100"/>
        <v>0</v>
      </c>
      <c r="G329" s="17" t="s">
        <v>10</v>
      </c>
      <c r="H329" s="17" t="s">
        <v>10</v>
      </c>
      <c r="I329" s="17">
        <v>0</v>
      </c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</row>
    <row r="330" spans="1:32" s="2" customFormat="1" ht="15.75" customHeight="1" x14ac:dyDescent="0.25">
      <c r="A330" s="8" t="s">
        <v>1426</v>
      </c>
      <c r="B330" s="6" t="s">
        <v>446</v>
      </c>
      <c r="C330" s="17">
        <v>0</v>
      </c>
      <c r="D330" s="17">
        <v>0</v>
      </c>
      <c r="E330" s="17">
        <v>0</v>
      </c>
      <c r="F330" s="17">
        <f t="shared" si="100"/>
        <v>0</v>
      </c>
      <c r="G330" s="17">
        <v>8869.58</v>
      </c>
      <c r="H330" s="17">
        <f>7.86/7.58</f>
        <v>1.0369393139841689</v>
      </c>
      <c r="I330" s="17">
        <f>F330*G330*H330/1000</f>
        <v>0</v>
      </c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</row>
    <row r="331" spans="1:32" s="2" customFormat="1" ht="15.75" customHeight="1" x14ac:dyDescent="0.25">
      <c r="A331" s="8" t="s">
        <v>1427</v>
      </c>
      <c r="B331" s="6" t="s">
        <v>447</v>
      </c>
      <c r="C331" s="17">
        <v>0</v>
      </c>
      <c r="D331" s="17">
        <v>0</v>
      </c>
      <c r="E331" s="17">
        <v>0</v>
      </c>
      <c r="F331" s="17">
        <f t="shared" si="100"/>
        <v>0</v>
      </c>
      <c r="G331" s="17">
        <v>0</v>
      </c>
      <c r="H331" s="17">
        <f>7.86/7.58</f>
        <v>1.0369393139841689</v>
      </c>
      <c r="I331" s="17">
        <f>F331*G331*H331/1000</f>
        <v>0</v>
      </c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</row>
    <row r="332" spans="1:32" s="2" customFormat="1" ht="15.75" customHeight="1" x14ac:dyDescent="0.25">
      <c r="A332" s="8" t="s">
        <v>1381</v>
      </c>
      <c r="B332" s="6" t="s">
        <v>1576</v>
      </c>
      <c r="C332" s="17">
        <f>C333+C336</f>
        <v>0</v>
      </c>
      <c r="D332" s="17">
        <f t="shared" ref="D332:E332" si="123">D333+D336</f>
        <v>0</v>
      </c>
      <c r="E332" s="17">
        <f t="shared" si="123"/>
        <v>0</v>
      </c>
      <c r="F332" s="17">
        <f t="shared" si="100"/>
        <v>0</v>
      </c>
      <c r="G332" s="17" t="s">
        <v>10</v>
      </c>
      <c r="H332" s="17" t="s">
        <v>10</v>
      </c>
      <c r="I332" s="17">
        <v>0</v>
      </c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</row>
    <row r="333" spans="1:32" s="2" customFormat="1" ht="31.5" customHeight="1" x14ac:dyDescent="0.25">
      <c r="A333" s="8" t="s">
        <v>1397</v>
      </c>
      <c r="B333" s="6" t="s">
        <v>451</v>
      </c>
      <c r="C333" s="17">
        <f>C334+C335</f>
        <v>0</v>
      </c>
      <c r="D333" s="17">
        <f t="shared" ref="D333:E333" si="124">D334+D335</f>
        <v>0</v>
      </c>
      <c r="E333" s="17">
        <f t="shared" si="124"/>
        <v>0</v>
      </c>
      <c r="F333" s="17">
        <f t="shared" si="100"/>
        <v>0</v>
      </c>
      <c r="G333" s="17" t="s">
        <v>10</v>
      </c>
      <c r="H333" s="17" t="s">
        <v>10</v>
      </c>
      <c r="I333" s="17">
        <v>0</v>
      </c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</row>
    <row r="334" spans="1:32" s="2" customFormat="1" ht="15.75" customHeight="1" x14ac:dyDescent="0.25">
      <c r="A334" s="8" t="s">
        <v>1428</v>
      </c>
      <c r="B334" s="6" t="s">
        <v>446</v>
      </c>
      <c r="C334" s="17">
        <v>0</v>
      </c>
      <c r="D334" s="17">
        <v>0</v>
      </c>
      <c r="E334" s="17">
        <v>0</v>
      </c>
      <c r="F334" s="17">
        <f t="shared" si="100"/>
        <v>0</v>
      </c>
      <c r="G334" s="17">
        <v>2521.4699999999998</v>
      </c>
      <c r="H334" s="17">
        <f>7.86/7.58</f>
        <v>1.0369393139841689</v>
      </c>
      <c r="I334" s="17">
        <f>F334*G334*H334/1000</f>
        <v>0</v>
      </c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</row>
    <row r="335" spans="1:32" s="2" customFormat="1" ht="15.75" customHeight="1" x14ac:dyDescent="0.25">
      <c r="A335" s="8" t="s">
        <v>1429</v>
      </c>
      <c r="B335" s="6" t="s">
        <v>447</v>
      </c>
      <c r="C335" s="17">
        <v>0</v>
      </c>
      <c r="D335" s="17">
        <v>0</v>
      </c>
      <c r="E335" s="17">
        <v>0</v>
      </c>
      <c r="F335" s="17">
        <f t="shared" si="100"/>
        <v>0</v>
      </c>
      <c r="G335" s="17">
        <v>0</v>
      </c>
      <c r="H335" s="17">
        <f>7.86/7.58</f>
        <v>1.0369393139841689</v>
      </c>
      <c r="I335" s="17">
        <f>F335*G335*H335/1000</f>
        <v>0</v>
      </c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</row>
    <row r="336" spans="1:32" s="2" customFormat="1" ht="15.75" customHeight="1" x14ac:dyDescent="0.25">
      <c r="A336" s="8" t="s">
        <v>1581</v>
      </c>
      <c r="B336" s="6" t="s">
        <v>454</v>
      </c>
      <c r="C336" s="17">
        <f>C337+C338</f>
        <v>0</v>
      </c>
      <c r="D336" s="17">
        <f t="shared" ref="D336:E336" si="125">D337+D338</f>
        <v>0</v>
      </c>
      <c r="E336" s="17">
        <f t="shared" si="125"/>
        <v>0</v>
      </c>
      <c r="F336" s="17">
        <f t="shared" si="100"/>
        <v>0</v>
      </c>
      <c r="G336" s="17" t="s">
        <v>10</v>
      </c>
      <c r="H336" s="17" t="s">
        <v>10</v>
      </c>
      <c r="I336" s="17">
        <v>0</v>
      </c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</row>
    <row r="337" spans="1:32" s="2" customFormat="1" ht="15.75" customHeight="1" x14ac:dyDescent="0.25">
      <c r="A337" s="8" t="s">
        <v>1582</v>
      </c>
      <c r="B337" s="6" t="s">
        <v>446</v>
      </c>
      <c r="C337" s="17">
        <v>0</v>
      </c>
      <c r="D337" s="17">
        <v>0</v>
      </c>
      <c r="E337" s="17">
        <v>0</v>
      </c>
      <c r="F337" s="17">
        <f t="shared" si="100"/>
        <v>0</v>
      </c>
      <c r="G337" s="17">
        <v>4969.3500000000004</v>
      </c>
      <c r="H337" s="17">
        <f>7.86/7.58</f>
        <v>1.0369393139841689</v>
      </c>
      <c r="I337" s="17">
        <f>F337*G337*H337/1000</f>
        <v>0</v>
      </c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</row>
    <row r="338" spans="1:32" s="2" customFormat="1" ht="15.75" customHeight="1" x14ac:dyDescent="0.25">
      <c r="A338" s="8" t="s">
        <v>1583</v>
      </c>
      <c r="B338" s="6" t="s">
        <v>447</v>
      </c>
      <c r="C338" s="17">
        <v>0</v>
      </c>
      <c r="D338" s="17">
        <v>0</v>
      </c>
      <c r="E338" s="17">
        <v>0</v>
      </c>
      <c r="F338" s="17">
        <f t="shared" si="100"/>
        <v>0</v>
      </c>
      <c r="G338" s="17">
        <v>0</v>
      </c>
      <c r="H338" s="17">
        <f>7.86/7.58</f>
        <v>1.0369393139841689</v>
      </c>
      <c r="I338" s="17">
        <f>F338*G338*H338/1000</f>
        <v>0</v>
      </c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</row>
    <row r="339" spans="1:32" s="2" customFormat="1" ht="15.75" customHeight="1" x14ac:dyDescent="0.25">
      <c r="A339" s="8" t="s">
        <v>1584</v>
      </c>
      <c r="B339" s="6" t="s">
        <v>1577</v>
      </c>
      <c r="C339" s="17">
        <f>C340</f>
        <v>0</v>
      </c>
      <c r="D339" s="17">
        <f t="shared" ref="D339:E339" si="126">D340</f>
        <v>0</v>
      </c>
      <c r="E339" s="17">
        <f t="shared" si="126"/>
        <v>585.9</v>
      </c>
      <c r="F339" s="17">
        <f t="shared" si="100"/>
        <v>195.29999999999998</v>
      </c>
      <c r="G339" s="17" t="s">
        <v>10</v>
      </c>
      <c r="H339" s="17" t="s">
        <v>10</v>
      </c>
      <c r="I339" s="17">
        <v>0</v>
      </c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</row>
    <row r="340" spans="1:32" s="2" customFormat="1" ht="15.75" customHeight="1" x14ac:dyDescent="0.25">
      <c r="A340" s="8" t="s">
        <v>1585</v>
      </c>
      <c r="B340" s="6" t="s">
        <v>454</v>
      </c>
      <c r="C340" s="17">
        <f>C341+C342</f>
        <v>0</v>
      </c>
      <c r="D340" s="17">
        <f t="shared" ref="D340:E340" si="127">D341+D342</f>
        <v>0</v>
      </c>
      <c r="E340" s="17">
        <f t="shared" si="127"/>
        <v>585.9</v>
      </c>
      <c r="F340" s="17">
        <f t="shared" si="100"/>
        <v>195.29999999999998</v>
      </c>
      <c r="G340" s="17" t="s">
        <v>10</v>
      </c>
      <c r="H340" s="17" t="s">
        <v>10</v>
      </c>
      <c r="I340" s="17">
        <v>0</v>
      </c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</row>
    <row r="341" spans="1:32" s="2" customFormat="1" ht="15.75" customHeight="1" x14ac:dyDescent="0.25">
      <c r="A341" s="8" t="s">
        <v>1586</v>
      </c>
      <c r="B341" s="6" t="s">
        <v>446</v>
      </c>
      <c r="C341" s="17">
        <v>0</v>
      </c>
      <c r="D341" s="17">
        <v>0</v>
      </c>
      <c r="E341" s="17">
        <v>585.9</v>
      </c>
      <c r="F341" s="17">
        <f t="shared" ref="F341:F346" si="128">IFERROR(AVERAGE(C341:E341),0)</f>
        <v>195.29999999999998</v>
      </c>
      <c r="G341" s="17">
        <v>3779.01</v>
      </c>
      <c r="H341" s="17">
        <f>7.86/7.58</f>
        <v>1.0369393139841689</v>
      </c>
      <c r="I341" s="17">
        <f>F341*G341*H341/1000</f>
        <v>765.30336841424798</v>
      </c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</row>
    <row r="342" spans="1:32" s="2" customFormat="1" ht="15.75" customHeight="1" x14ac:dyDescent="0.25">
      <c r="A342" s="8" t="s">
        <v>1587</v>
      </c>
      <c r="B342" s="6" t="s">
        <v>447</v>
      </c>
      <c r="C342" s="17">
        <v>0</v>
      </c>
      <c r="D342" s="17">
        <v>0</v>
      </c>
      <c r="E342" s="17">
        <v>0</v>
      </c>
      <c r="F342" s="17">
        <f t="shared" si="128"/>
        <v>0</v>
      </c>
      <c r="G342" s="17">
        <v>0</v>
      </c>
      <c r="H342" s="17">
        <f>7.86/7.58</f>
        <v>1.0369393139841689</v>
      </c>
      <c r="I342" s="17">
        <f>F342*G342*H342/1000</f>
        <v>0</v>
      </c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</row>
    <row r="343" spans="1:32" s="2" customFormat="1" ht="15.75" customHeight="1" x14ac:dyDescent="0.25">
      <c r="A343" s="8" t="s">
        <v>1588</v>
      </c>
      <c r="B343" s="6" t="s">
        <v>1589</v>
      </c>
      <c r="C343" s="17">
        <f>C344</f>
        <v>0</v>
      </c>
      <c r="D343" s="17">
        <f t="shared" ref="D343:E343" si="129">D344</f>
        <v>0</v>
      </c>
      <c r="E343" s="17">
        <f t="shared" si="129"/>
        <v>0</v>
      </c>
      <c r="F343" s="17">
        <f t="shared" si="128"/>
        <v>0</v>
      </c>
      <c r="G343" s="17" t="s">
        <v>10</v>
      </c>
      <c r="H343" s="17" t="s">
        <v>10</v>
      </c>
      <c r="I343" s="17">
        <v>0</v>
      </c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</row>
    <row r="344" spans="1:32" s="2" customFormat="1" ht="15.75" customHeight="1" x14ac:dyDescent="0.25">
      <c r="A344" s="8" t="s">
        <v>1590</v>
      </c>
      <c r="B344" s="6" t="s">
        <v>454</v>
      </c>
      <c r="C344" s="17">
        <f>C345+C346</f>
        <v>0</v>
      </c>
      <c r="D344" s="17">
        <f t="shared" ref="D344:E344" si="130">D345+D346</f>
        <v>0</v>
      </c>
      <c r="E344" s="17">
        <f t="shared" si="130"/>
        <v>0</v>
      </c>
      <c r="F344" s="17">
        <f t="shared" si="128"/>
        <v>0</v>
      </c>
      <c r="G344" s="17" t="s">
        <v>10</v>
      </c>
      <c r="H344" s="17" t="s">
        <v>10</v>
      </c>
      <c r="I344" s="17">
        <v>0</v>
      </c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</row>
    <row r="345" spans="1:32" s="2" customFormat="1" ht="15.75" customHeight="1" x14ac:dyDescent="0.25">
      <c r="A345" s="8" t="s">
        <v>1591</v>
      </c>
      <c r="B345" s="6" t="s">
        <v>446</v>
      </c>
      <c r="C345" s="17">
        <v>0</v>
      </c>
      <c r="D345" s="17">
        <v>0</v>
      </c>
      <c r="E345" s="17">
        <v>0</v>
      </c>
      <c r="F345" s="17">
        <f t="shared" si="128"/>
        <v>0</v>
      </c>
      <c r="G345" s="17">
        <v>4024.89</v>
      </c>
      <c r="H345" s="17">
        <f>7.86/7.58</f>
        <v>1.0369393139841689</v>
      </c>
      <c r="I345" s="17">
        <f>F345*G345*H345/1000</f>
        <v>0</v>
      </c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</row>
    <row r="346" spans="1:32" s="2" customFormat="1" x14ac:dyDescent="0.25">
      <c r="A346" s="8" t="s">
        <v>1592</v>
      </c>
      <c r="B346" s="6" t="s">
        <v>447</v>
      </c>
      <c r="C346" s="17">
        <v>0</v>
      </c>
      <c r="D346" s="17">
        <v>0</v>
      </c>
      <c r="E346" s="17">
        <v>0</v>
      </c>
      <c r="F346" s="17">
        <f t="shared" si="128"/>
        <v>0</v>
      </c>
      <c r="G346" s="17">
        <v>0</v>
      </c>
      <c r="H346" s="17">
        <f>7.86/7.58</f>
        <v>1.0369393139841689</v>
      </c>
      <c r="I346" s="17">
        <f>F346*G346*H346/1000</f>
        <v>0</v>
      </c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</row>
    <row r="347" spans="1:32" s="2" customFormat="1" ht="15.75" customHeight="1" x14ac:dyDescent="0.25">
      <c r="A347" s="8" t="s">
        <v>456</v>
      </c>
      <c r="B347" s="6" t="s">
        <v>9</v>
      </c>
      <c r="C347" s="17">
        <v>0</v>
      </c>
      <c r="D347" s="17">
        <v>0</v>
      </c>
      <c r="E347" s="17">
        <v>0</v>
      </c>
      <c r="F347" s="17">
        <v>0</v>
      </c>
      <c r="G347" s="17" t="s">
        <v>10</v>
      </c>
      <c r="H347" s="17" t="s">
        <v>10</v>
      </c>
      <c r="I347" s="17">
        <v>0</v>
      </c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</row>
    <row r="348" spans="1:32" s="2" customFormat="1" ht="15.75" customHeight="1" x14ac:dyDescent="0.25">
      <c r="A348" s="8" t="s">
        <v>1430</v>
      </c>
      <c r="B348" s="6" t="s">
        <v>449</v>
      </c>
      <c r="C348" s="17">
        <v>0</v>
      </c>
      <c r="D348" s="17">
        <v>0</v>
      </c>
      <c r="E348" s="17">
        <v>0</v>
      </c>
      <c r="F348" s="17">
        <v>0</v>
      </c>
      <c r="G348" s="17">
        <v>0</v>
      </c>
      <c r="H348" s="17" t="s">
        <v>10</v>
      </c>
      <c r="I348" s="17">
        <v>0</v>
      </c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</row>
    <row r="349" spans="1:32" s="2" customFormat="1" ht="15.75" customHeight="1" x14ac:dyDescent="0.25">
      <c r="A349" s="8" t="s">
        <v>1431</v>
      </c>
      <c r="B349" s="6" t="s">
        <v>450</v>
      </c>
      <c r="C349" s="17">
        <v>0</v>
      </c>
      <c r="D349" s="17">
        <v>0</v>
      </c>
      <c r="E349" s="17">
        <v>0</v>
      </c>
      <c r="F349" s="17">
        <v>0</v>
      </c>
      <c r="G349" s="17">
        <v>0</v>
      </c>
      <c r="H349" s="17" t="s">
        <v>10</v>
      </c>
      <c r="I349" s="17">
        <v>0</v>
      </c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</row>
    <row r="350" spans="1:32" s="2" customFormat="1" ht="15.75" customHeight="1" x14ac:dyDescent="0.25">
      <c r="A350" s="8" t="s">
        <v>28</v>
      </c>
      <c r="B350" s="6" t="s">
        <v>62</v>
      </c>
      <c r="C350" s="17">
        <f>C351+C368+C400</f>
        <v>884.54199999999992</v>
      </c>
      <c r="D350" s="17">
        <f>D351+D368+D400</f>
        <v>446.06</v>
      </c>
      <c r="E350" s="17">
        <f>E351+E368+E400</f>
        <v>5429.4520000000002</v>
      </c>
      <c r="F350" s="17">
        <f>F351+F368+F400</f>
        <v>2253.3513333333335</v>
      </c>
      <c r="G350" s="17" t="s">
        <v>10</v>
      </c>
      <c r="H350" s="17" t="s">
        <v>10</v>
      </c>
      <c r="I350" s="17">
        <f>I351+I368+I400</f>
        <v>17079.366885880052</v>
      </c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</row>
    <row r="351" spans="1:32" s="2" customFormat="1" ht="15.75" customHeight="1" x14ac:dyDescent="0.25">
      <c r="A351" s="8" t="s">
        <v>1432</v>
      </c>
      <c r="B351" s="6" t="s">
        <v>5</v>
      </c>
      <c r="C351" s="17">
        <f>C352+C360</f>
        <v>2.3810000000000002</v>
      </c>
      <c r="D351" s="17">
        <f>D352+D360</f>
        <v>3.085</v>
      </c>
      <c r="E351" s="17">
        <f>E352+E360</f>
        <v>5.0854999999999997</v>
      </c>
      <c r="F351" s="17">
        <f>F352+F360</f>
        <v>3.5171666666666668</v>
      </c>
      <c r="G351" s="17" t="s">
        <v>10</v>
      </c>
      <c r="H351" s="17" t="s">
        <v>10</v>
      </c>
      <c r="I351" s="17">
        <f>I352+I360</f>
        <v>4484.8604085660327</v>
      </c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</row>
    <row r="352" spans="1:32" s="2" customFormat="1" ht="15.75" customHeight="1" x14ac:dyDescent="0.25">
      <c r="A352" s="8" t="s">
        <v>1437</v>
      </c>
      <c r="B352" s="6" t="s">
        <v>70</v>
      </c>
      <c r="C352" s="17">
        <f>C354+C357</f>
        <v>1.6739999999999999</v>
      </c>
      <c r="D352" s="17">
        <f t="shared" ref="D352:E352" si="131">D354+D357</f>
        <v>3.0270000000000001</v>
      </c>
      <c r="E352" s="17">
        <f t="shared" si="131"/>
        <v>3.74</v>
      </c>
      <c r="F352" s="17">
        <f>IFERROR(AVERAGE(C352:E352),0)</f>
        <v>2.8136666666666668</v>
      </c>
      <c r="G352" s="17" t="s">
        <v>10</v>
      </c>
      <c r="H352" s="17" t="s">
        <v>10</v>
      </c>
      <c r="I352" s="17">
        <f>SUM(I353:I359)</f>
        <v>2793.2107808770825</v>
      </c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</row>
    <row r="353" spans="1:32" s="2" customFormat="1" ht="15.75" customHeight="1" x14ac:dyDescent="0.25">
      <c r="A353" s="8" t="s">
        <v>1439</v>
      </c>
      <c r="B353" s="6" t="s">
        <v>186</v>
      </c>
      <c r="C353" s="17">
        <f>C352</f>
        <v>1.6739999999999999</v>
      </c>
      <c r="D353" s="17">
        <f t="shared" ref="D353:E353" si="132">D352</f>
        <v>3.0270000000000001</v>
      </c>
      <c r="E353" s="17">
        <f t="shared" si="132"/>
        <v>3.74</v>
      </c>
      <c r="F353" s="17">
        <f>IFERROR(AVERAGE(C353:E353),0)</f>
        <v>2.8136666666666668</v>
      </c>
      <c r="G353" s="17" t="s">
        <v>10</v>
      </c>
      <c r="H353" s="17" t="s">
        <v>10</v>
      </c>
      <c r="I353" s="17">
        <v>0</v>
      </c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</row>
    <row r="354" spans="1:32" s="2" customFormat="1" ht="15.75" customHeight="1" x14ac:dyDescent="0.25">
      <c r="A354" s="8" t="s">
        <v>1440</v>
      </c>
      <c r="B354" s="6" t="s">
        <v>1567</v>
      </c>
      <c r="C354" s="17">
        <f>C355+C356</f>
        <v>1.3160000000000001</v>
      </c>
      <c r="D354" s="17">
        <f t="shared" ref="D354:E354" si="133">D355+D356</f>
        <v>1.3280000000000001</v>
      </c>
      <c r="E354" s="17">
        <f t="shared" si="133"/>
        <v>1.127</v>
      </c>
      <c r="F354" s="17">
        <f>IFERROR(AVERAGE(C354:E354),0)</f>
        <v>1.2569999999999999</v>
      </c>
      <c r="G354" s="17" t="s">
        <v>10</v>
      </c>
      <c r="H354" s="17" t="s">
        <v>10</v>
      </c>
      <c r="I354" s="17">
        <v>0</v>
      </c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</row>
    <row r="355" spans="1:32" s="2" customFormat="1" ht="15.75" customHeight="1" x14ac:dyDescent="0.25">
      <c r="A355" s="8" t="s">
        <v>1442</v>
      </c>
      <c r="B355" s="6" t="s">
        <v>446</v>
      </c>
      <c r="C355" s="17">
        <v>0.873</v>
      </c>
      <c r="D355" s="17">
        <v>0.80500000000000005</v>
      </c>
      <c r="E355" s="17">
        <v>1.0660000000000001</v>
      </c>
      <c r="F355" s="17">
        <f t="shared" ref="F355:F359" si="134">IFERROR(AVERAGE(C355:E355),0)</f>
        <v>0.91466666666666663</v>
      </c>
      <c r="G355" s="17">
        <v>943243.66</v>
      </c>
      <c r="H355" s="17">
        <f>5.06/4.89</f>
        <v>1.0347648261758691</v>
      </c>
      <c r="I355" s="17">
        <f>F355*G355*H355/1000</f>
        <v>892.74701100084519</v>
      </c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</row>
    <row r="356" spans="1:32" s="2" customFormat="1" ht="15.75" customHeight="1" x14ac:dyDescent="0.25">
      <c r="A356" s="8" t="s">
        <v>1443</v>
      </c>
      <c r="B356" s="6" t="s">
        <v>447</v>
      </c>
      <c r="C356" s="17">
        <v>0.443</v>
      </c>
      <c r="D356" s="17">
        <v>0.52300000000000002</v>
      </c>
      <c r="E356" s="17">
        <v>6.0999999999999999E-2</v>
      </c>
      <c r="F356" s="17">
        <f t="shared" si="134"/>
        <v>0.34233333333333332</v>
      </c>
      <c r="G356" s="17">
        <v>846408.36</v>
      </c>
      <c r="H356" s="17">
        <f>5.06/4.89</f>
        <v>1.0347648261758691</v>
      </c>
      <c r="I356" s="17">
        <f>F356*G356*H356/1000</f>
        <v>299.82703556531698</v>
      </c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</row>
    <row r="357" spans="1:32" s="2" customFormat="1" ht="31.5" customHeight="1" x14ac:dyDescent="0.25">
      <c r="A357" s="8" t="s">
        <v>1441</v>
      </c>
      <c r="B357" s="6" t="s">
        <v>448</v>
      </c>
      <c r="C357" s="17">
        <f>C358+C359</f>
        <v>0.35799999999999998</v>
      </c>
      <c r="D357" s="17">
        <f t="shared" ref="D357:E357" si="135">D358+D359</f>
        <v>1.6989999999999998</v>
      </c>
      <c r="E357" s="17">
        <f t="shared" si="135"/>
        <v>2.613</v>
      </c>
      <c r="F357" s="17">
        <f t="shared" si="134"/>
        <v>1.5566666666666666</v>
      </c>
      <c r="G357" s="17" t="s">
        <v>10</v>
      </c>
      <c r="H357" s="17" t="s">
        <v>10</v>
      </c>
      <c r="I357" s="17">
        <v>0</v>
      </c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</row>
    <row r="358" spans="1:32" s="2" customFormat="1" ht="15.75" customHeight="1" x14ac:dyDescent="0.25">
      <c r="A358" s="8" t="s">
        <v>1444</v>
      </c>
      <c r="B358" s="6" t="s">
        <v>446</v>
      </c>
      <c r="C358" s="17">
        <v>0.35799999999999998</v>
      </c>
      <c r="D358" s="17">
        <v>1.5089999999999999</v>
      </c>
      <c r="E358" s="17">
        <v>1.58</v>
      </c>
      <c r="F358" s="17">
        <f t="shared" si="134"/>
        <v>1.149</v>
      </c>
      <c r="G358" s="17">
        <v>1067753.74</v>
      </c>
      <c r="H358" s="17">
        <f>5.06/4.89</f>
        <v>1.0347648261758691</v>
      </c>
      <c r="I358" s="17">
        <f>F358*G358*H358/1000</f>
        <v>1269.5002411320245</v>
      </c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</row>
    <row r="359" spans="1:32" s="2" customFormat="1" ht="15.75" customHeight="1" x14ac:dyDescent="0.25">
      <c r="A359" s="8" t="s">
        <v>1445</v>
      </c>
      <c r="B359" s="6" t="s">
        <v>447</v>
      </c>
      <c r="C359" s="17">
        <v>0</v>
      </c>
      <c r="D359" s="17">
        <v>0.19</v>
      </c>
      <c r="E359" s="17">
        <v>1.0329999999999999</v>
      </c>
      <c r="F359" s="17">
        <f t="shared" si="134"/>
        <v>0.40766666666666662</v>
      </c>
      <c r="G359" s="17">
        <v>784982.88</v>
      </c>
      <c r="H359" s="17">
        <f>5.06/4.89</f>
        <v>1.0347648261758691</v>
      </c>
      <c r="I359" s="17">
        <f>F359*G359*H359/1000</f>
        <v>331.13649317889565</v>
      </c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</row>
    <row r="360" spans="1:32" s="2" customFormat="1" ht="31.5" x14ac:dyDescent="0.25">
      <c r="A360" s="8" t="s">
        <v>1438</v>
      </c>
      <c r="B360" s="6" t="s">
        <v>72</v>
      </c>
      <c r="C360" s="17">
        <f>C362+C365</f>
        <v>0.70700000000000007</v>
      </c>
      <c r="D360" s="17">
        <f t="shared" ref="D360:E360" si="136">D362+D365</f>
        <v>5.8000000000000003E-2</v>
      </c>
      <c r="E360" s="17">
        <f t="shared" si="136"/>
        <v>1.3454999999999997</v>
      </c>
      <c r="F360" s="17">
        <f>IFERROR(AVERAGE(C360:E360),0)</f>
        <v>0.70350000000000001</v>
      </c>
      <c r="G360" s="17" t="s">
        <v>10</v>
      </c>
      <c r="H360" s="17" t="s">
        <v>10</v>
      </c>
      <c r="I360" s="17">
        <f>SUM(I361:I367)</f>
        <v>1691.64962768895</v>
      </c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</row>
    <row r="361" spans="1:32" s="2" customFormat="1" ht="15.75" customHeight="1" x14ac:dyDescent="0.25">
      <c r="A361" s="8" t="s">
        <v>1446</v>
      </c>
      <c r="B361" s="6" t="s">
        <v>186</v>
      </c>
      <c r="C361" s="17">
        <f>C360</f>
        <v>0.70700000000000007</v>
      </c>
      <c r="D361" s="17">
        <f t="shared" ref="D361:E361" si="137">D360</f>
        <v>5.8000000000000003E-2</v>
      </c>
      <c r="E361" s="17">
        <f t="shared" si="137"/>
        <v>1.3454999999999997</v>
      </c>
      <c r="F361" s="17">
        <f>IFERROR(AVERAGE(C361:E361),0)</f>
        <v>0.70350000000000001</v>
      </c>
      <c r="G361" s="17" t="s">
        <v>10</v>
      </c>
      <c r="H361" s="17" t="s">
        <v>10</v>
      </c>
      <c r="I361" s="17">
        <v>0</v>
      </c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</row>
    <row r="362" spans="1:32" s="2" customFormat="1" ht="15.75" customHeight="1" x14ac:dyDescent="0.25">
      <c r="A362" s="8" t="s">
        <v>1447</v>
      </c>
      <c r="B362" s="6" t="s">
        <v>445</v>
      </c>
      <c r="C362" s="17">
        <f>C363+C364</f>
        <v>0.70700000000000007</v>
      </c>
      <c r="D362" s="17">
        <f t="shared" ref="D362:E362" si="138">D363+D364</f>
        <v>5.8000000000000003E-2</v>
      </c>
      <c r="E362" s="17">
        <f t="shared" si="138"/>
        <v>1.3384999999999998</v>
      </c>
      <c r="F362" s="17">
        <f>IFERROR(AVERAGE(C362:E362),0)</f>
        <v>0.7011666666666666</v>
      </c>
      <c r="G362" s="17" t="s">
        <v>10</v>
      </c>
      <c r="H362" s="17" t="s">
        <v>10</v>
      </c>
      <c r="I362" s="17">
        <v>0</v>
      </c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</row>
    <row r="363" spans="1:32" s="2" customFormat="1" ht="15.75" customHeight="1" x14ac:dyDescent="0.25">
      <c r="A363" s="8" t="s">
        <v>1449</v>
      </c>
      <c r="B363" s="6" t="s">
        <v>446</v>
      </c>
      <c r="C363" s="17">
        <v>0.20300000000000001</v>
      </c>
      <c r="D363" s="17">
        <v>0</v>
      </c>
      <c r="E363" s="17">
        <v>0.26100000000000001</v>
      </c>
      <c r="F363" s="17">
        <f t="shared" ref="F363:F367" si="139">IFERROR(AVERAGE(C363:E363),0)</f>
        <v>0.15466666666666667</v>
      </c>
      <c r="G363" s="17">
        <v>2167807.37</v>
      </c>
      <c r="H363" s="17">
        <f>5.06/4.89</f>
        <v>1.0347648261758691</v>
      </c>
      <c r="I363" s="17">
        <f>F363*G363*H363/1000</f>
        <v>346.94375293665991</v>
      </c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</row>
    <row r="364" spans="1:32" s="2" customFormat="1" ht="15.75" customHeight="1" x14ac:dyDescent="0.25">
      <c r="A364" s="8" t="s">
        <v>1450</v>
      </c>
      <c r="B364" s="6" t="s">
        <v>447</v>
      </c>
      <c r="C364" s="17">
        <v>0.504</v>
      </c>
      <c r="D364" s="17">
        <v>5.8000000000000003E-2</v>
      </c>
      <c r="E364" s="17">
        <v>1.0774999999999999</v>
      </c>
      <c r="F364" s="17">
        <f t="shared" si="139"/>
        <v>0.54649999999999999</v>
      </c>
      <c r="G364" s="17">
        <v>2371573.4700000002</v>
      </c>
      <c r="H364" s="17">
        <f>5.06/4.89</f>
        <v>1.0347648261758691</v>
      </c>
      <c r="I364" s="17">
        <f>F364*G364*H364/1000</f>
        <v>1341.1223723632513</v>
      </c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</row>
    <row r="365" spans="1:32" s="2" customFormat="1" x14ac:dyDescent="0.25">
      <c r="A365" s="8" t="s">
        <v>1448</v>
      </c>
      <c r="B365" s="6" t="s">
        <v>1568</v>
      </c>
      <c r="C365" s="17">
        <f>C366+C367</f>
        <v>0</v>
      </c>
      <c r="D365" s="17">
        <f t="shared" ref="D365:E365" si="140">D366+D367</f>
        <v>0</v>
      </c>
      <c r="E365" s="17">
        <f t="shared" si="140"/>
        <v>7.0000000000000001E-3</v>
      </c>
      <c r="F365" s="17">
        <f t="shared" si="139"/>
        <v>2.3333333333333335E-3</v>
      </c>
      <c r="G365" s="17" t="s">
        <v>10</v>
      </c>
      <c r="H365" s="17" t="s">
        <v>10</v>
      </c>
      <c r="I365" s="17">
        <v>0</v>
      </c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</row>
    <row r="366" spans="1:32" s="2" customFormat="1" ht="15.75" customHeight="1" x14ac:dyDescent="0.25">
      <c r="A366" s="8" t="s">
        <v>1451</v>
      </c>
      <c r="B366" s="6" t="s">
        <v>446</v>
      </c>
      <c r="C366" s="17">
        <v>0</v>
      </c>
      <c r="D366" s="17">
        <v>0</v>
      </c>
      <c r="E366" s="17">
        <v>7.0000000000000001E-3</v>
      </c>
      <c r="F366" s="17">
        <f t="shared" si="139"/>
        <v>2.3333333333333335E-3</v>
      </c>
      <c r="G366" s="17">
        <v>1484189.16</v>
      </c>
      <c r="H366" s="17">
        <f>5.06/4.89</f>
        <v>1.0347648261758691</v>
      </c>
      <c r="I366" s="17">
        <f>F366*G366*H366/1000</f>
        <v>3.5835023890388547</v>
      </c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</row>
    <row r="367" spans="1:32" s="2" customFormat="1" ht="15.75" customHeight="1" x14ac:dyDescent="0.25">
      <c r="A367" s="8" t="s">
        <v>1452</v>
      </c>
      <c r="B367" s="6" t="s">
        <v>447</v>
      </c>
      <c r="C367" s="17">
        <v>0</v>
      </c>
      <c r="D367" s="17">
        <v>0</v>
      </c>
      <c r="E367" s="17">
        <v>0</v>
      </c>
      <c r="F367" s="17">
        <f t="shared" si="139"/>
        <v>0</v>
      </c>
      <c r="G367" s="17">
        <v>747968.77</v>
      </c>
      <c r="H367" s="17">
        <f>5.06/4.89</f>
        <v>1.0347648261758691</v>
      </c>
      <c r="I367" s="17">
        <f>F367*G367*H367/1000</f>
        <v>0</v>
      </c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</row>
    <row r="368" spans="1:32" s="2" customFormat="1" ht="15.75" customHeight="1" x14ac:dyDescent="0.25">
      <c r="A368" s="8" t="s">
        <v>1433</v>
      </c>
      <c r="B368" s="6" t="s">
        <v>6</v>
      </c>
      <c r="C368" s="17">
        <f>C369+C383</f>
        <v>2.3810000000000002</v>
      </c>
      <c r="D368" s="17">
        <f>D369+D383</f>
        <v>3.085</v>
      </c>
      <c r="E368" s="17">
        <f>E369+E383</f>
        <v>5.2565</v>
      </c>
      <c r="F368" s="17">
        <f>F369+F383</f>
        <v>3.5741666666666667</v>
      </c>
      <c r="G368" s="17" t="s">
        <v>10</v>
      </c>
      <c r="H368" s="17" t="s">
        <v>10</v>
      </c>
      <c r="I368" s="17">
        <f>I369+I383</f>
        <v>6665.7213073641478</v>
      </c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</row>
    <row r="369" spans="1:32" s="2" customFormat="1" ht="15.75" customHeight="1" x14ac:dyDescent="0.25">
      <c r="A369" s="8" t="s">
        <v>1453</v>
      </c>
      <c r="B369" s="6" t="s">
        <v>74</v>
      </c>
      <c r="C369" s="17">
        <f>C371+C374+C377+C380</f>
        <v>1.6739999999999999</v>
      </c>
      <c r="D369" s="17">
        <f t="shared" ref="D369:E369" si="141">D371+D374+D377+D380</f>
        <v>3.0270000000000001</v>
      </c>
      <c r="E369" s="17">
        <f t="shared" si="141"/>
        <v>3.911</v>
      </c>
      <c r="F369" s="17">
        <f>IFERROR(AVERAGE(C369:E369),0)</f>
        <v>2.8706666666666667</v>
      </c>
      <c r="G369" s="17" t="s">
        <v>10</v>
      </c>
      <c r="H369" s="17" t="s">
        <v>10</v>
      </c>
      <c r="I369" s="17">
        <f>SUM(I370:I382)</f>
        <v>5893.0627261522113</v>
      </c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</row>
    <row r="370" spans="1:32" s="2" customFormat="1" ht="15.75" customHeight="1" x14ac:dyDescent="0.25">
      <c r="A370" s="8" t="s">
        <v>1455</v>
      </c>
      <c r="B370" s="6" t="s">
        <v>187</v>
      </c>
      <c r="C370" s="17">
        <f>C369</f>
        <v>1.6739999999999999</v>
      </c>
      <c r="D370" s="17">
        <f t="shared" ref="D370:E370" si="142">D369</f>
        <v>3.0270000000000001</v>
      </c>
      <c r="E370" s="17">
        <f t="shared" si="142"/>
        <v>3.911</v>
      </c>
      <c r="F370" s="17">
        <f>IFERROR(AVERAGE(C370:E370),0)</f>
        <v>2.8706666666666667</v>
      </c>
      <c r="G370" s="17" t="s">
        <v>10</v>
      </c>
      <c r="H370" s="17" t="s">
        <v>10</v>
      </c>
      <c r="I370" s="17">
        <v>0</v>
      </c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</row>
    <row r="371" spans="1:32" s="2" customFormat="1" ht="15.75" customHeight="1" x14ac:dyDescent="0.25">
      <c r="A371" s="8" t="s">
        <v>1456</v>
      </c>
      <c r="B371" s="6" t="s">
        <v>445</v>
      </c>
      <c r="C371" s="17">
        <f>C372+C373</f>
        <v>1.3160000000000001</v>
      </c>
      <c r="D371" s="17">
        <f t="shared" ref="D371:E371" si="143">D372+D373</f>
        <v>1.3280000000000001</v>
      </c>
      <c r="E371" s="17">
        <f t="shared" si="143"/>
        <v>1.127</v>
      </c>
      <c r="F371" s="17">
        <f>IFERROR(AVERAGE(C371:E371),0)</f>
        <v>1.2569999999999999</v>
      </c>
      <c r="G371" s="17" t="s">
        <v>10</v>
      </c>
      <c r="H371" s="17" t="s">
        <v>10</v>
      </c>
      <c r="I371" s="17">
        <v>0</v>
      </c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</row>
    <row r="372" spans="1:32" s="2" customFormat="1" x14ac:dyDescent="0.25">
      <c r="A372" s="8" t="s">
        <v>1460</v>
      </c>
      <c r="B372" s="6" t="s">
        <v>446</v>
      </c>
      <c r="C372" s="17">
        <v>0.873</v>
      </c>
      <c r="D372" s="17">
        <v>0.80500000000000005</v>
      </c>
      <c r="E372" s="17">
        <v>1.0660000000000001</v>
      </c>
      <c r="F372" s="17">
        <f t="shared" ref="F372:F382" si="144">IFERROR(AVERAGE(C372:E372),0)</f>
        <v>0.91466666666666663</v>
      </c>
      <c r="G372" s="17">
        <v>2094359.64</v>
      </c>
      <c r="H372" s="17">
        <f>6.28/6.06</f>
        <v>1.0363036303630364</v>
      </c>
      <c r="I372" s="17">
        <f>F372*G372*H372/1000</f>
        <v>1985.1856717032342</v>
      </c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</row>
    <row r="373" spans="1:32" s="2" customFormat="1" ht="15.75" customHeight="1" x14ac:dyDescent="0.25">
      <c r="A373" s="8" t="s">
        <v>1461</v>
      </c>
      <c r="B373" s="6" t="s">
        <v>447</v>
      </c>
      <c r="C373" s="17">
        <v>0.443</v>
      </c>
      <c r="D373" s="17">
        <v>0.52300000000000002</v>
      </c>
      <c r="E373" s="17">
        <v>6.0999999999999999E-2</v>
      </c>
      <c r="F373" s="17">
        <f t="shared" si="144"/>
        <v>0.34233333333333332</v>
      </c>
      <c r="G373" s="17">
        <v>893226.49</v>
      </c>
      <c r="H373" s="17">
        <f>6.28/6.06</f>
        <v>1.0363036303630364</v>
      </c>
      <c r="I373" s="17">
        <f>F373*G373*H373/1000</f>
        <v>316.88216946338832</v>
      </c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</row>
    <row r="374" spans="1:32" s="2" customFormat="1" ht="15.75" customHeight="1" x14ac:dyDescent="0.25">
      <c r="A374" s="8" t="s">
        <v>1457</v>
      </c>
      <c r="B374" s="6" t="s">
        <v>1568</v>
      </c>
      <c r="C374" s="17">
        <f>C375+C376</f>
        <v>0.35799999999999998</v>
      </c>
      <c r="D374" s="17">
        <f t="shared" ref="D374:E374" si="145">D375+D376</f>
        <v>1.6989999999999998</v>
      </c>
      <c r="E374" s="17">
        <f t="shared" si="145"/>
        <v>2.613</v>
      </c>
      <c r="F374" s="17">
        <f t="shared" si="144"/>
        <v>1.5566666666666666</v>
      </c>
      <c r="G374" s="17" t="s">
        <v>10</v>
      </c>
      <c r="H374" s="17" t="s">
        <v>10</v>
      </c>
      <c r="I374" s="17">
        <v>0</v>
      </c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</row>
    <row r="375" spans="1:32" s="2" customFormat="1" x14ac:dyDescent="0.25">
      <c r="A375" s="8" t="s">
        <v>1462</v>
      </c>
      <c r="B375" s="6" t="s">
        <v>446</v>
      </c>
      <c r="C375" s="17">
        <v>0.35799999999999998</v>
      </c>
      <c r="D375" s="17">
        <v>1.5089999999999999</v>
      </c>
      <c r="E375" s="17">
        <v>1.58</v>
      </c>
      <c r="F375" s="17">
        <f t="shared" si="144"/>
        <v>1.149</v>
      </c>
      <c r="G375" s="17">
        <v>2473151.09</v>
      </c>
      <c r="H375" s="17">
        <f>6.28/6.06</f>
        <v>1.0363036303630364</v>
      </c>
      <c r="I375" s="17">
        <f>F375*G375*H375/1000</f>
        <v>2944.8128355007921</v>
      </c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</row>
    <row r="376" spans="1:32" s="2" customFormat="1" ht="31.5" customHeight="1" x14ac:dyDescent="0.25">
      <c r="A376" s="8" t="s">
        <v>1463</v>
      </c>
      <c r="B376" s="6" t="s">
        <v>447</v>
      </c>
      <c r="C376" s="17">
        <v>0</v>
      </c>
      <c r="D376" s="17">
        <v>0.19</v>
      </c>
      <c r="E376" s="17">
        <v>1.0329999999999999</v>
      </c>
      <c r="F376" s="17">
        <f t="shared" si="144"/>
        <v>0.40766666666666662</v>
      </c>
      <c r="G376" s="17">
        <v>1529546.44</v>
      </c>
      <c r="H376" s="17">
        <f>6.28/6.06</f>
        <v>1.0363036303630364</v>
      </c>
      <c r="I376" s="17">
        <f>F376*G376*H376/1000</f>
        <v>646.18204948479649</v>
      </c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</row>
    <row r="377" spans="1:32" s="2" customFormat="1" ht="15.75" customHeight="1" x14ac:dyDescent="0.25">
      <c r="A377" s="8" t="s">
        <v>1458</v>
      </c>
      <c r="B377" s="6" t="s">
        <v>1569</v>
      </c>
      <c r="C377" s="17">
        <f>C378+C379</f>
        <v>0</v>
      </c>
      <c r="D377" s="17">
        <f t="shared" ref="D377:E377" si="146">D378+D379</f>
        <v>0</v>
      </c>
      <c r="E377" s="17">
        <f t="shared" si="146"/>
        <v>0.17100000000000001</v>
      </c>
      <c r="F377" s="17">
        <f t="shared" si="144"/>
        <v>5.7000000000000002E-2</v>
      </c>
      <c r="G377" s="17" t="s">
        <v>10</v>
      </c>
      <c r="H377" s="17" t="s">
        <v>10</v>
      </c>
      <c r="I377" s="17">
        <v>0</v>
      </c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</row>
    <row r="378" spans="1:32" s="2" customFormat="1" ht="15.75" customHeight="1" x14ac:dyDescent="0.25">
      <c r="A378" s="8" t="s">
        <v>1464</v>
      </c>
      <c r="B378" s="6" t="s">
        <v>446</v>
      </c>
      <c r="C378" s="17">
        <v>0</v>
      </c>
      <c r="D378" s="17">
        <v>0</v>
      </c>
      <c r="E378" s="17">
        <v>0</v>
      </c>
      <c r="F378" s="17">
        <f t="shared" si="144"/>
        <v>0</v>
      </c>
      <c r="G378" s="17">
        <v>3780142.62</v>
      </c>
      <c r="H378" s="17">
        <f>6.28/6.06</f>
        <v>1.0363036303630364</v>
      </c>
      <c r="I378" s="17">
        <f>F378*G378*H378/1000</f>
        <v>0</v>
      </c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</row>
    <row r="379" spans="1:32" s="2" customFormat="1" x14ac:dyDescent="0.25">
      <c r="A379" s="8" t="s">
        <v>1465</v>
      </c>
      <c r="B379" s="6" t="s">
        <v>447</v>
      </c>
      <c r="C379" s="17">
        <v>0</v>
      </c>
      <c r="D379" s="17">
        <v>0</v>
      </c>
      <c r="E379" s="17">
        <v>0.17100000000000001</v>
      </c>
      <c r="F379" s="17">
        <f t="shared" si="144"/>
        <v>5.7000000000000002E-2</v>
      </c>
      <c r="G379" s="17">
        <v>0</v>
      </c>
      <c r="H379" s="17">
        <f>6.28/6.06</f>
        <v>1.0363036303630364</v>
      </c>
      <c r="I379" s="17">
        <f>F379*G379*H379/1000</f>
        <v>0</v>
      </c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</row>
    <row r="380" spans="1:32" s="2" customFormat="1" ht="63" customHeight="1" x14ac:dyDescent="0.25">
      <c r="A380" s="8" t="s">
        <v>1459</v>
      </c>
      <c r="B380" s="6" t="s">
        <v>1571</v>
      </c>
      <c r="C380" s="17">
        <f>C381+C382</f>
        <v>0</v>
      </c>
      <c r="D380" s="17">
        <f t="shared" ref="D380:E380" si="147">D381+D382</f>
        <v>0</v>
      </c>
      <c r="E380" s="17">
        <f t="shared" si="147"/>
        <v>0</v>
      </c>
      <c r="F380" s="17">
        <f t="shared" si="144"/>
        <v>0</v>
      </c>
      <c r="G380" s="17" t="s">
        <v>10</v>
      </c>
      <c r="H380" s="17" t="s">
        <v>10</v>
      </c>
      <c r="I380" s="17">
        <v>0</v>
      </c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</row>
    <row r="381" spans="1:32" s="2" customFormat="1" ht="15.75" customHeight="1" x14ac:dyDescent="0.25">
      <c r="A381" s="8" t="s">
        <v>1466</v>
      </c>
      <c r="B381" s="6" t="s">
        <v>446</v>
      </c>
      <c r="C381" s="17">
        <v>0</v>
      </c>
      <c r="D381" s="17">
        <v>0</v>
      </c>
      <c r="E381" s="17">
        <v>0</v>
      </c>
      <c r="F381" s="17">
        <f t="shared" si="144"/>
        <v>0</v>
      </c>
      <c r="G381" s="17">
        <v>4846002.33</v>
      </c>
      <c r="H381" s="17">
        <f>6.28/6.06</f>
        <v>1.0363036303630364</v>
      </c>
      <c r="I381" s="17">
        <f>F381*G381*H381/1000</f>
        <v>0</v>
      </c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</row>
    <row r="382" spans="1:32" s="2" customFormat="1" ht="15.75" customHeight="1" x14ac:dyDescent="0.25">
      <c r="A382" s="8" t="s">
        <v>1467</v>
      </c>
      <c r="B382" s="6" t="s">
        <v>447</v>
      </c>
      <c r="C382" s="17">
        <v>0</v>
      </c>
      <c r="D382" s="17">
        <v>0</v>
      </c>
      <c r="E382" s="17">
        <v>0</v>
      </c>
      <c r="F382" s="17">
        <f t="shared" si="144"/>
        <v>0</v>
      </c>
      <c r="G382" s="17">
        <v>0</v>
      </c>
      <c r="H382" s="17">
        <f>6.28/6.06</f>
        <v>1.0363036303630364</v>
      </c>
      <c r="I382" s="17">
        <f>F382*G382*H382/1000</f>
        <v>0</v>
      </c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</row>
    <row r="383" spans="1:32" s="2" customFormat="1" ht="110.25" customHeight="1" x14ac:dyDescent="0.25">
      <c r="A383" s="8" t="s">
        <v>1454</v>
      </c>
      <c r="B383" s="6" t="s">
        <v>188</v>
      </c>
      <c r="C383" s="17">
        <f>C385+C388+C391+C394</f>
        <v>0.70700000000000007</v>
      </c>
      <c r="D383" s="17">
        <f t="shared" ref="D383:E383" si="148">D385+D388+D391+D394</f>
        <v>5.8000000000000003E-2</v>
      </c>
      <c r="E383" s="17">
        <f t="shared" si="148"/>
        <v>1.3454999999999997</v>
      </c>
      <c r="F383" s="17">
        <f>IFERROR(AVERAGE(C383:E383),0)</f>
        <v>0.70350000000000001</v>
      </c>
      <c r="G383" s="17" t="s">
        <v>10</v>
      </c>
      <c r="H383" s="17" t="s">
        <v>10</v>
      </c>
      <c r="I383" s="17">
        <f>SUM(I384:I396)</f>
        <v>772.65858121193617</v>
      </c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</row>
    <row r="384" spans="1:32" s="2" customFormat="1" ht="31.5" customHeight="1" x14ac:dyDescent="0.25">
      <c r="A384" s="8" t="s">
        <v>1468</v>
      </c>
      <c r="B384" s="6" t="s">
        <v>187</v>
      </c>
      <c r="C384" s="17">
        <f>C383</f>
        <v>0.70700000000000007</v>
      </c>
      <c r="D384" s="17">
        <f t="shared" ref="D384:E384" si="149">D383</f>
        <v>5.8000000000000003E-2</v>
      </c>
      <c r="E384" s="17">
        <f t="shared" si="149"/>
        <v>1.3454999999999997</v>
      </c>
      <c r="F384" s="17">
        <f>IFERROR(AVERAGE(C384:E384),0)</f>
        <v>0.70350000000000001</v>
      </c>
      <c r="G384" s="17" t="s">
        <v>10</v>
      </c>
      <c r="H384" s="17" t="s">
        <v>10</v>
      </c>
      <c r="I384" s="17">
        <v>0</v>
      </c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</row>
    <row r="385" spans="1:32" s="2" customFormat="1" ht="31.5" customHeight="1" x14ac:dyDescent="0.25">
      <c r="A385" s="8" t="s">
        <v>1469</v>
      </c>
      <c r="B385" s="6" t="s">
        <v>445</v>
      </c>
      <c r="C385" s="17">
        <f>C386+C387</f>
        <v>0.70700000000000007</v>
      </c>
      <c r="D385" s="17">
        <f t="shared" ref="D385:E385" si="150">D386+D387</f>
        <v>5.8000000000000003E-2</v>
      </c>
      <c r="E385" s="17">
        <f t="shared" si="150"/>
        <v>1.3384999999999998</v>
      </c>
      <c r="F385" s="17">
        <f>IFERROR(AVERAGE(C385:E385),0)</f>
        <v>0.7011666666666666</v>
      </c>
      <c r="G385" s="17" t="s">
        <v>10</v>
      </c>
      <c r="H385" s="17" t="s">
        <v>10</v>
      </c>
      <c r="I385" s="17">
        <v>0</v>
      </c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</row>
    <row r="386" spans="1:32" s="2" customFormat="1" ht="31.5" customHeight="1" x14ac:dyDescent="0.25">
      <c r="A386" s="8" t="s">
        <v>1473</v>
      </c>
      <c r="B386" s="6" t="s">
        <v>446</v>
      </c>
      <c r="C386" s="17">
        <v>0.20300000000000001</v>
      </c>
      <c r="D386" s="17">
        <v>0</v>
      </c>
      <c r="E386" s="17">
        <v>0.26100000000000001</v>
      </c>
      <c r="F386" s="17">
        <f t="shared" ref="F386:F396" si="151">IFERROR(AVERAGE(C386:E386),0)</f>
        <v>0.15466666666666667</v>
      </c>
      <c r="G386" s="17">
        <v>0</v>
      </c>
      <c r="H386" s="17">
        <f>6.28/6.06</f>
        <v>1.0363036303630364</v>
      </c>
      <c r="I386" s="17">
        <f>F386*G386*H386/1000</f>
        <v>0</v>
      </c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</row>
    <row r="387" spans="1:32" s="2" customFormat="1" ht="15.75" customHeight="1" x14ac:dyDescent="0.25">
      <c r="A387" s="8" t="s">
        <v>1474</v>
      </c>
      <c r="B387" s="6" t="s">
        <v>447</v>
      </c>
      <c r="C387" s="17">
        <v>0.504</v>
      </c>
      <c r="D387" s="17">
        <v>5.8000000000000003E-2</v>
      </c>
      <c r="E387" s="17">
        <v>1.0774999999999999</v>
      </c>
      <c r="F387" s="17">
        <f t="shared" si="151"/>
        <v>0.54649999999999999</v>
      </c>
      <c r="G387" s="17">
        <v>1356118.63</v>
      </c>
      <c r="H387" s="17">
        <f>6.28/6.06</f>
        <v>1.0363036303630364</v>
      </c>
      <c r="I387" s="17">
        <f>F387*G387*H387/1000</f>
        <v>768.02413540141913</v>
      </c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</row>
    <row r="388" spans="1:32" s="2" customFormat="1" ht="15.75" customHeight="1" x14ac:dyDescent="0.25">
      <c r="A388" s="8" t="s">
        <v>1470</v>
      </c>
      <c r="B388" s="6" t="s">
        <v>1568</v>
      </c>
      <c r="C388" s="17">
        <f>C389+C390</f>
        <v>0</v>
      </c>
      <c r="D388" s="17">
        <f t="shared" ref="D388:E388" si="152">D389+D390</f>
        <v>0</v>
      </c>
      <c r="E388" s="17">
        <f t="shared" si="152"/>
        <v>7.0000000000000001E-3</v>
      </c>
      <c r="F388" s="17">
        <f t="shared" si="151"/>
        <v>2.3333333333333335E-3</v>
      </c>
      <c r="G388" s="17" t="s">
        <v>10</v>
      </c>
      <c r="H388" s="17" t="s">
        <v>10</v>
      </c>
      <c r="I388" s="17">
        <v>0</v>
      </c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</row>
    <row r="389" spans="1:32" s="2" customFormat="1" ht="15.75" customHeight="1" x14ac:dyDescent="0.25">
      <c r="A389" s="8" t="s">
        <v>1475</v>
      </c>
      <c r="B389" s="6" t="s">
        <v>446</v>
      </c>
      <c r="C389" s="17">
        <v>0</v>
      </c>
      <c r="D389" s="17">
        <v>0</v>
      </c>
      <c r="E389" s="17">
        <v>7.0000000000000001E-3</v>
      </c>
      <c r="F389" s="17">
        <f t="shared" si="151"/>
        <v>2.3333333333333335E-3</v>
      </c>
      <c r="G389" s="17">
        <v>1916611.12</v>
      </c>
      <c r="H389" s="17">
        <f>6.28/6.06</f>
        <v>1.0363036303630364</v>
      </c>
      <c r="I389" s="17">
        <f>F389*G389*H389/1000</f>
        <v>4.634445810517053</v>
      </c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</row>
    <row r="390" spans="1:32" s="2" customFormat="1" ht="15.75" customHeight="1" x14ac:dyDescent="0.25">
      <c r="A390" s="8" t="s">
        <v>1476</v>
      </c>
      <c r="B390" s="6" t="s">
        <v>447</v>
      </c>
      <c r="C390" s="17">
        <v>0</v>
      </c>
      <c r="D390" s="17">
        <v>0</v>
      </c>
      <c r="E390" s="17">
        <v>0</v>
      </c>
      <c r="F390" s="17">
        <f t="shared" si="151"/>
        <v>0</v>
      </c>
      <c r="G390" s="17">
        <v>1102600.68</v>
      </c>
      <c r="H390" s="17">
        <f>6.28/6.06</f>
        <v>1.0363036303630364</v>
      </c>
      <c r="I390" s="17">
        <f>F390*G390*H390/1000</f>
        <v>0</v>
      </c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</row>
    <row r="391" spans="1:32" s="2" customFormat="1" ht="15.75" customHeight="1" x14ac:dyDescent="0.25">
      <c r="A391" s="8" t="s">
        <v>1471</v>
      </c>
      <c r="B391" s="6" t="s">
        <v>1569</v>
      </c>
      <c r="C391" s="17">
        <f>C392+C393</f>
        <v>0</v>
      </c>
      <c r="D391" s="17">
        <f t="shared" ref="D391:E391" si="153">D392+D393</f>
        <v>0</v>
      </c>
      <c r="E391" s="17">
        <f t="shared" si="153"/>
        <v>0</v>
      </c>
      <c r="F391" s="17">
        <f t="shared" si="151"/>
        <v>0</v>
      </c>
      <c r="G391" s="17" t="s">
        <v>10</v>
      </c>
      <c r="H391" s="17" t="s">
        <v>10</v>
      </c>
      <c r="I391" s="17">
        <v>0</v>
      </c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</row>
    <row r="392" spans="1:32" s="2" customFormat="1" ht="15.75" customHeight="1" x14ac:dyDescent="0.25">
      <c r="A392" s="8" t="s">
        <v>1477</v>
      </c>
      <c r="B392" s="6" t="s">
        <v>446</v>
      </c>
      <c r="C392" s="17">
        <v>0</v>
      </c>
      <c r="D392" s="17">
        <v>0</v>
      </c>
      <c r="E392" s="17">
        <v>0</v>
      </c>
      <c r="F392" s="17">
        <f t="shared" si="151"/>
        <v>0</v>
      </c>
      <c r="G392" s="17">
        <v>2887984.61</v>
      </c>
      <c r="H392" s="17">
        <f>6.28/6.06</f>
        <v>1.0363036303630364</v>
      </c>
      <c r="I392" s="17">
        <f>F392*G392*H392/1000</f>
        <v>0</v>
      </c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</row>
    <row r="393" spans="1:32" s="2" customFormat="1" ht="15.75" customHeight="1" x14ac:dyDescent="0.25">
      <c r="A393" s="8" t="s">
        <v>1478</v>
      </c>
      <c r="B393" s="6" t="s">
        <v>447</v>
      </c>
      <c r="C393" s="17">
        <v>0</v>
      </c>
      <c r="D393" s="17">
        <v>0</v>
      </c>
      <c r="E393" s="17">
        <v>0</v>
      </c>
      <c r="F393" s="17">
        <f t="shared" si="151"/>
        <v>0</v>
      </c>
      <c r="G393" s="17">
        <v>0</v>
      </c>
      <c r="H393" s="17">
        <f>6.28/6.06</f>
        <v>1.0363036303630364</v>
      </c>
      <c r="I393" s="17">
        <f>F393*G393*H393/1000</f>
        <v>0</v>
      </c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</row>
    <row r="394" spans="1:32" s="2" customFormat="1" ht="15.75" customHeight="1" x14ac:dyDescent="0.25">
      <c r="A394" s="8" t="s">
        <v>1472</v>
      </c>
      <c r="B394" s="6" t="s">
        <v>1571</v>
      </c>
      <c r="C394" s="17">
        <f>C395+C396</f>
        <v>0</v>
      </c>
      <c r="D394" s="17">
        <f t="shared" ref="D394:E394" si="154">D395+D396</f>
        <v>0</v>
      </c>
      <c r="E394" s="17">
        <f t="shared" si="154"/>
        <v>0</v>
      </c>
      <c r="F394" s="17">
        <f t="shared" si="151"/>
        <v>0</v>
      </c>
      <c r="G394" s="17" t="s">
        <v>10</v>
      </c>
      <c r="H394" s="17" t="s">
        <v>10</v>
      </c>
      <c r="I394" s="17">
        <v>0</v>
      </c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</row>
    <row r="395" spans="1:32" s="2" customFormat="1" ht="15.75" customHeight="1" x14ac:dyDescent="0.25">
      <c r="A395" s="8" t="s">
        <v>1479</v>
      </c>
      <c r="B395" s="6" t="s">
        <v>446</v>
      </c>
      <c r="C395" s="17">
        <v>0</v>
      </c>
      <c r="D395" s="17">
        <v>0</v>
      </c>
      <c r="E395" s="17">
        <v>0</v>
      </c>
      <c r="F395" s="17">
        <f t="shared" si="151"/>
        <v>0</v>
      </c>
      <c r="G395" s="17">
        <v>3767295.73</v>
      </c>
      <c r="H395" s="17">
        <f>6.28/6.06</f>
        <v>1.0363036303630364</v>
      </c>
      <c r="I395" s="17">
        <f>F395*G395*H395/1000</f>
        <v>0</v>
      </c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</row>
    <row r="396" spans="1:32" s="2" customFormat="1" ht="15.75" customHeight="1" x14ac:dyDescent="0.25">
      <c r="A396" s="8" t="s">
        <v>1480</v>
      </c>
      <c r="B396" s="6" t="s">
        <v>447</v>
      </c>
      <c r="C396" s="17">
        <v>0</v>
      </c>
      <c r="D396" s="17">
        <v>0</v>
      </c>
      <c r="E396" s="17">
        <v>0</v>
      </c>
      <c r="F396" s="17">
        <f t="shared" si="151"/>
        <v>0</v>
      </c>
      <c r="G396" s="17">
        <v>6405003.7300000004</v>
      </c>
      <c r="H396" s="17">
        <f>6.28/6.06</f>
        <v>1.0363036303630364</v>
      </c>
      <c r="I396" s="17">
        <f>F396*G396*H396/1000</f>
        <v>0</v>
      </c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</row>
    <row r="397" spans="1:32" s="2" customFormat="1" ht="15.75" customHeight="1" x14ac:dyDescent="0.25">
      <c r="A397" s="8" t="s">
        <v>1434</v>
      </c>
      <c r="B397" s="6" t="s">
        <v>7</v>
      </c>
      <c r="C397" s="17">
        <v>0</v>
      </c>
      <c r="D397" s="17">
        <v>0</v>
      </c>
      <c r="E397" s="17">
        <v>0</v>
      </c>
      <c r="F397" s="17">
        <v>0</v>
      </c>
      <c r="G397" s="17" t="s">
        <v>10</v>
      </c>
      <c r="H397" s="17" t="s">
        <v>10</v>
      </c>
      <c r="I397" s="17">
        <v>0</v>
      </c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</row>
    <row r="398" spans="1:32" s="2" customFormat="1" ht="15.75" customHeight="1" x14ac:dyDescent="0.25">
      <c r="A398" s="8" t="s">
        <v>1481</v>
      </c>
      <c r="B398" s="6" t="s">
        <v>449</v>
      </c>
      <c r="C398" s="17">
        <v>0</v>
      </c>
      <c r="D398" s="17">
        <v>0</v>
      </c>
      <c r="E398" s="17">
        <v>0</v>
      </c>
      <c r="F398" s="17">
        <v>0</v>
      </c>
      <c r="G398" s="17" t="s">
        <v>10</v>
      </c>
      <c r="H398" s="17" t="s">
        <v>10</v>
      </c>
      <c r="I398" s="17">
        <v>0</v>
      </c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</row>
    <row r="399" spans="1:32" s="2" customFormat="1" ht="15.75" customHeight="1" x14ac:dyDescent="0.25">
      <c r="A399" s="8" t="s">
        <v>1482</v>
      </c>
      <c r="B399" s="6" t="s">
        <v>450</v>
      </c>
      <c r="C399" s="17">
        <v>0</v>
      </c>
      <c r="D399" s="17">
        <v>0</v>
      </c>
      <c r="E399" s="17">
        <v>0</v>
      </c>
      <c r="F399" s="17">
        <v>0</v>
      </c>
      <c r="G399" s="17" t="s">
        <v>10</v>
      </c>
      <c r="H399" s="17" t="s">
        <v>10</v>
      </c>
      <c r="I399" s="17">
        <v>0</v>
      </c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</row>
    <row r="400" spans="1:32" s="2" customFormat="1" ht="15.75" customHeight="1" x14ac:dyDescent="0.25">
      <c r="A400" s="8" t="s">
        <v>1435</v>
      </c>
      <c r="B400" s="6" t="s">
        <v>8</v>
      </c>
      <c r="C400" s="17">
        <f>C401+C443</f>
        <v>879.78</v>
      </c>
      <c r="D400" s="17">
        <f>D401+D443</f>
        <v>439.89</v>
      </c>
      <c r="E400" s="17">
        <f>E401+E443</f>
        <v>5419.1100000000006</v>
      </c>
      <c r="F400" s="17">
        <f>F401+F443</f>
        <v>2246.2600000000002</v>
      </c>
      <c r="G400" s="17" t="s">
        <v>10</v>
      </c>
      <c r="H400" s="17" t="s">
        <v>10</v>
      </c>
      <c r="I400" s="17">
        <f>I401+I443</f>
        <v>5928.7851699498697</v>
      </c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</row>
    <row r="401" spans="1:32" s="2" customFormat="1" x14ac:dyDescent="0.25">
      <c r="A401" s="8" t="s">
        <v>1483</v>
      </c>
      <c r="B401" s="6" t="s">
        <v>189</v>
      </c>
      <c r="C401" s="17">
        <f>C402+C412+C422+C432+C436</f>
        <v>786.78</v>
      </c>
      <c r="D401" s="17">
        <f t="shared" ref="D401:E401" si="155">D402+D412+D422+D432+D436</f>
        <v>439.89</v>
      </c>
      <c r="E401" s="17">
        <f t="shared" si="155"/>
        <v>3791.61</v>
      </c>
      <c r="F401" s="17">
        <f>IFERROR(AVERAGE(C401:E401),0)</f>
        <v>1672.7600000000002</v>
      </c>
      <c r="G401" s="17" t="s">
        <v>10</v>
      </c>
      <c r="H401" s="17" t="s">
        <v>10</v>
      </c>
      <c r="I401" s="17">
        <f>SUM(I402:I442)</f>
        <v>4730.7325766121385</v>
      </c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</row>
    <row r="402" spans="1:32" s="2" customFormat="1" ht="31.5" customHeight="1" x14ac:dyDescent="0.25">
      <c r="A402" s="8" t="s">
        <v>1484</v>
      </c>
      <c r="B402" s="6" t="s">
        <v>1573</v>
      </c>
      <c r="C402" s="17">
        <f>C403+C406+C409</f>
        <v>0</v>
      </c>
      <c r="D402" s="17">
        <f t="shared" ref="D402:E402" si="156">D403+D406+D409</f>
        <v>0</v>
      </c>
      <c r="E402" s="17">
        <f t="shared" si="156"/>
        <v>23.25</v>
      </c>
      <c r="F402" s="17">
        <f>IFERROR(AVERAGE(C402:E402),0)</f>
        <v>7.75</v>
      </c>
      <c r="G402" s="17" t="s">
        <v>10</v>
      </c>
      <c r="H402" s="17" t="s">
        <v>10</v>
      </c>
      <c r="I402" s="17">
        <v>0</v>
      </c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25"/>
      <c r="AF402" s="25"/>
    </row>
    <row r="403" spans="1:32" s="2" customFormat="1" ht="15.75" customHeight="1" x14ac:dyDescent="0.25">
      <c r="A403" s="8" t="s">
        <v>1489</v>
      </c>
      <c r="B403" s="6" t="s">
        <v>451</v>
      </c>
      <c r="C403" s="17">
        <f>C404+C405</f>
        <v>0</v>
      </c>
      <c r="D403" s="17">
        <f t="shared" ref="D403:E403" si="157">D404+D405</f>
        <v>0</v>
      </c>
      <c r="E403" s="17">
        <f t="shared" si="157"/>
        <v>0</v>
      </c>
      <c r="F403" s="17">
        <f t="shared" ref="F403:F442" si="158">IFERROR(AVERAGE(C403:E403),0)</f>
        <v>0</v>
      </c>
      <c r="G403" s="17" t="s">
        <v>10</v>
      </c>
      <c r="H403" s="17" t="s">
        <v>10</v>
      </c>
      <c r="I403" s="17">
        <v>0</v>
      </c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</row>
    <row r="404" spans="1:32" s="2" customFormat="1" ht="15.75" customHeight="1" x14ac:dyDescent="0.25">
      <c r="A404" s="8" t="s">
        <v>1492</v>
      </c>
      <c r="B404" s="6" t="s">
        <v>446</v>
      </c>
      <c r="C404" s="17">
        <v>0</v>
      </c>
      <c r="D404" s="17">
        <v>0</v>
      </c>
      <c r="E404" s="17">
        <v>0</v>
      </c>
      <c r="F404" s="17">
        <f t="shared" si="158"/>
        <v>0</v>
      </c>
      <c r="G404" s="17">
        <v>2335.89</v>
      </c>
      <c r="H404" s="17">
        <f>7.86/7.58</f>
        <v>1.0369393139841689</v>
      </c>
      <c r="I404" s="17">
        <f>F404*G404*H404/1000</f>
        <v>0</v>
      </c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</row>
    <row r="405" spans="1:32" s="2" customFormat="1" ht="15.75" customHeight="1" x14ac:dyDescent="0.25">
      <c r="A405" s="8" t="s">
        <v>1493</v>
      </c>
      <c r="B405" s="6" t="s">
        <v>447</v>
      </c>
      <c r="C405" s="17">
        <v>0</v>
      </c>
      <c r="D405" s="17">
        <v>0</v>
      </c>
      <c r="E405" s="17">
        <v>0</v>
      </c>
      <c r="F405" s="17">
        <f t="shared" si="158"/>
        <v>0</v>
      </c>
      <c r="G405" s="17">
        <v>8694.57</v>
      </c>
      <c r="H405" s="17">
        <f>7.86/7.58</f>
        <v>1.0369393139841689</v>
      </c>
      <c r="I405" s="17">
        <f>F405*G405*H405/1000</f>
        <v>0</v>
      </c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</row>
    <row r="406" spans="1:32" s="2" customFormat="1" ht="15.75" customHeight="1" x14ac:dyDescent="0.25">
      <c r="A406" s="8" t="s">
        <v>1490</v>
      </c>
      <c r="B406" s="6" t="s">
        <v>452</v>
      </c>
      <c r="C406" s="17">
        <f>C407+C408</f>
        <v>0</v>
      </c>
      <c r="D406" s="17">
        <f t="shared" ref="D406:E406" si="159">D407+D408</f>
        <v>0</v>
      </c>
      <c r="E406" s="17">
        <f t="shared" si="159"/>
        <v>0</v>
      </c>
      <c r="F406" s="17">
        <f t="shared" si="158"/>
        <v>0</v>
      </c>
      <c r="G406" s="17" t="s">
        <v>10</v>
      </c>
      <c r="H406" s="17" t="s">
        <v>10</v>
      </c>
      <c r="I406" s="17">
        <v>0</v>
      </c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</row>
    <row r="407" spans="1:32" s="2" customFormat="1" ht="15.75" customHeight="1" x14ac:dyDescent="0.25">
      <c r="A407" s="8" t="s">
        <v>1494</v>
      </c>
      <c r="B407" s="6" t="s">
        <v>446</v>
      </c>
      <c r="C407" s="17">
        <v>0</v>
      </c>
      <c r="D407" s="17">
        <v>0</v>
      </c>
      <c r="E407" s="17">
        <v>0</v>
      </c>
      <c r="F407" s="17">
        <f t="shared" si="158"/>
        <v>0</v>
      </c>
      <c r="G407" s="17">
        <v>10239.58</v>
      </c>
      <c r="H407" s="17">
        <f>7.86/7.58</f>
        <v>1.0369393139841689</v>
      </c>
      <c r="I407" s="17">
        <f>F407*G407*H407/1000</f>
        <v>0</v>
      </c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25"/>
      <c r="AF407" s="25"/>
    </row>
    <row r="408" spans="1:32" s="2" customFormat="1" ht="15.75" customHeight="1" x14ac:dyDescent="0.25">
      <c r="A408" s="8" t="s">
        <v>1495</v>
      </c>
      <c r="B408" s="6" t="s">
        <v>447</v>
      </c>
      <c r="C408" s="17">
        <v>0</v>
      </c>
      <c r="D408" s="17">
        <v>0</v>
      </c>
      <c r="E408" s="17">
        <v>0</v>
      </c>
      <c r="F408" s="17">
        <f t="shared" si="158"/>
        <v>0</v>
      </c>
      <c r="G408" s="17">
        <v>11749.44</v>
      </c>
      <c r="H408" s="17">
        <f>7.86/7.58</f>
        <v>1.0369393139841689</v>
      </c>
      <c r="I408" s="17">
        <f>F408*G408*H408/1000</f>
        <v>0</v>
      </c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</row>
    <row r="409" spans="1:32" s="2" customFormat="1" ht="31.5" customHeight="1" x14ac:dyDescent="0.25">
      <c r="A409" s="8" t="s">
        <v>1491</v>
      </c>
      <c r="B409" s="6" t="s">
        <v>453</v>
      </c>
      <c r="C409" s="17">
        <f>C410+C411</f>
        <v>0</v>
      </c>
      <c r="D409" s="17">
        <f t="shared" ref="D409:E409" si="160">D410+D411</f>
        <v>0</v>
      </c>
      <c r="E409" s="17">
        <f t="shared" si="160"/>
        <v>23.25</v>
      </c>
      <c r="F409" s="17">
        <f t="shared" si="158"/>
        <v>7.75</v>
      </c>
      <c r="G409" s="17" t="s">
        <v>10</v>
      </c>
      <c r="H409" s="17" t="s">
        <v>10</v>
      </c>
      <c r="I409" s="17">
        <v>0</v>
      </c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</row>
    <row r="410" spans="1:32" s="2" customFormat="1" ht="31.5" customHeight="1" x14ac:dyDescent="0.25">
      <c r="A410" s="8" t="s">
        <v>1496</v>
      </c>
      <c r="B410" s="6" t="s">
        <v>446</v>
      </c>
      <c r="C410" s="17">
        <v>0</v>
      </c>
      <c r="D410" s="17">
        <v>0</v>
      </c>
      <c r="E410" s="17">
        <v>0</v>
      </c>
      <c r="F410" s="17">
        <f t="shared" si="158"/>
        <v>0</v>
      </c>
      <c r="G410" s="17">
        <v>11542.72</v>
      </c>
      <c r="H410" s="17">
        <f>7.86/7.58</f>
        <v>1.0369393139841689</v>
      </c>
      <c r="I410" s="17">
        <f>F410*G410*H410/1000</f>
        <v>0</v>
      </c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</row>
    <row r="411" spans="1:32" s="2" customFormat="1" ht="15.75" customHeight="1" x14ac:dyDescent="0.25">
      <c r="A411" s="8" t="s">
        <v>1497</v>
      </c>
      <c r="B411" s="6" t="s">
        <v>447</v>
      </c>
      <c r="C411" s="17">
        <v>0</v>
      </c>
      <c r="D411" s="17">
        <v>0</v>
      </c>
      <c r="E411" s="17">
        <v>23.25</v>
      </c>
      <c r="F411" s="17">
        <f t="shared" si="158"/>
        <v>7.75</v>
      </c>
      <c r="G411" s="17">
        <v>10861.63</v>
      </c>
      <c r="H411" s="17">
        <f>7.86/7.58</f>
        <v>1.0369393139841689</v>
      </c>
      <c r="I411" s="17">
        <f>F411*G411*H411/1000</f>
        <v>87.287096497361475</v>
      </c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</row>
    <row r="412" spans="1:32" s="2" customFormat="1" ht="15.75" customHeight="1" x14ac:dyDescent="0.25">
      <c r="A412" s="8" t="s">
        <v>1485</v>
      </c>
      <c r="B412" s="6" t="s">
        <v>1574</v>
      </c>
      <c r="C412" s="17">
        <f>C413+C416+C419</f>
        <v>340.38</v>
      </c>
      <c r="D412" s="17">
        <f t="shared" ref="D412:E412" si="161">D413+D416+D419</f>
        <v>58.59</v>
      </c>
      <c r="E412" s="17">
        <f t="shared" si="161"/>
        <v>513.36</v>
      </c>
      <c r="F412" s="17">
        <f t="shared" si="158"/>
        <v>304.11</v>
      </c>
      <c r="G412" s="17" t="s">
        <v>10</v>
      </c>
      <c r="H412" s="17" t="s">
        <v>10</v>
      </c>
      <c r="I412" s="17">
        <v>0</v>
      </c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</row>
    <row r="413" spans="1:32" s="2" customFormat="1" ht="15.75" customHeight="1" x14ac:dyDescent="0.25">
      <c r="A413" s="8" t="s">
        <v>1498</v>
      </c>
      <c r="B413" s="6" t="s">
        <v>451</v>
      </c>
      <c r="C413" s="17">
        <f>C414+C415</f>
        <v>130.19999999999999</v>
      </c>
      <c r="D413" s="17">
        <f t="shared" ref="D413:E413" si="162">D414+D415</f>
        <v>0</v>
      </c>
      <c r="E413" s="17">
        <f t="shared" si="162"/>
        <v>93</v>
      </c>
      <c r="F413" s="17">
        <f t="shared" si="158"/>
        <v>74.399999999999991</v>
      </c>
      <c r="G413" s="17" t="s">
        <v>10</v>
      </c>
      <c r="H413" s="17" t="s">
        <v>10</v>
      </c>
      <c r="I413" s="17">
        <v>0</v>
      </c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</row>
    <row r="414" spans="1:32" s="2" customFormat="1" ht="15.75" customHeight="1" x14ac:dyDescent="0.25">
      <c r="A414" s="8" t="s">
        <v>1501</v>
      </c>
      <c r="B414" s="6" t="s">
        <v>446</v>
      </c>
      <c r="C414" s="17">
        <v>37.200000000000003</v>
      </c>
      <c r="D414" s="17">
        <v>0</v>
      </c>
      <c r="E414" s="17">
        <v>93</v>
      </c>
      <c r="F414" s="17">
        <f t="shared" si="158"/>
        <v>43.4</v>
      </c>
      <c r="G414" s="17">
        <v>3293.38</v>
      </c>
      <c r="H414" s="17">
        <f>7.86/7.58</f>
        <v>1.0369393139841689</v>
      </c>
      <c r="I414" s="17">
        <f>F414*G414*H414/1000</f>
        <v>148.21252758839051</v>
      </c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</row>
    <row r="415" spans="1:32" s="2" customFormat="1" ht="15.75" customHeight="1" x14ac:dyDescent="0.25">
      <c r="A415" s="8" t="s">
        <v>1502</v>
      </c>
      <c r="B415" s="6" t="s">
        <v>447</v>
      </c>
      <c r="C415" s="17">
        <v>93</v>
      </c>
      <c r="D415" s="17">
        <v>0</v>
      </c>
      <c r="E415" s="17">
        <v>0</v>
      </c>
      <c r="F415" s="17">
        <f t="shared" si="158"/>
        <v>31</v>
      </c>
      <c r="G415" s="17">
        <v>4391.43</v>
      </c>
      <c r="H415" s="17">
        <f>7.86/7.58</f>
        <v>1.0369393139841689</v>
      </c>
      <c r="I415" s="17">
        <f>F415*G415*H415/1000</f>
        <v>141.1630387598945</v>
      </c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</row>
    <row r="416" spans="1:32" s="2" customFormat="1" ht="15.75" customHeight="1" x14ac:dyDescent="0.25">
      <c r="A416" s="8" t="s">
        <v>1499</v>
      </c>
      <c r="B416" s="6" t="s">
        <v>452</v>
      </c>
      <c r="C416" s="17">
        <f>C417+C418</f>
        <v>0</v>
      </c>
      <c r="D416" s="17">
        <f t="shared" ref="D416:E416" si="163">D417+D418</f>
        <v>58.59</v>
      </c>
      <c r="E416" s="17">
        <f t="shared" si="163"/>
        <v>93</v>
      </c>
      <c r="F416" s="17">
        <f t="shared" si="158"/>
        <v>50.53</v>
      </c>
      <c r="G416" s="17" t="s">
        <v>10</v>
      </c>
      <c r="H416" s="17" t="s">
        <v>10</v>
      </c>
      <c r="I416" s="17">
        <v>0</v>
      </c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</row>
    <row r="417" spans="1:32" s="2" customFormat="1" ht="31.5" customHeight="1" x14ac:dyDescent="0.25">
      <c r="A417" s="8" t="s">
        <v>1503</v>
      </c>
      <c r="B417" s="6" t="s">
        <v>446</v>
      </c>
      <c r="C417" s="17">
        <v>0</v>
      </c>
      <c r="D417" s="17">
        <v>0</v>
      </c>
      <c r="E417" s="17">
        <v>93</v>
      </c>
      <c r="F417" s="17">
        <f t="shared" si="158"/>
        <v>31</v>
      </c>
      <c r="G417" s="17">
        <v>6742.28</v>
      </c>
      <c r="H417" s="17">
        <f>7.86/7.58</f>
        <v>1.0369393139841689</v>
      </c>
      <c r="I417" s="17">
        <f>F417*G417*H417/1000</f>
        <v>216.73139113456466</v>
      </c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25"/>
      <c r="AF417" s="25"/>
    </row>
    <row r="418" spans="1:32" s="2" customFormat="1" ht="15.75" customHeight="1" x14ac:dyDescent="0.25">
      <c r="A418" s="8" t="s">
        <v>1504</v>
      </c>
      <c r="B418" s="6" t="s">
        <v>447</v>
      </c>
      <c r="C418" s="17">
        <v>0</v>
      </c>
      <c r="D418" s="17">
        <v>58.59</v>
      </c>
      <c r="E418" s="17">
        <v>0</v>
      </c>
      <c r="F418" s="17">
        <f t="shared" si="158"/>
        <v>19.53</v>
      </c>
      <c r="G418" s="17">
        <v>4987.84</v>
      </c>
      <c r="H418" s="17">
        <f>7.86/7.58</f>
        <v>1.0369393139841689</v>
      </c>
      <c r="I418" s="17">
        <f>F418*G418*H418/1000</f>
        <v>101.01086668496043</v>
      </c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</row>
    <row r="419" spans="1:32" s="2" customFormat="1" ht="15.75" customHeight="1" x14ac:dyDescent="0.25">
      <c r="A419" s="8" t="s">
        <v>1500</v>
      </c>
      <c r="B419" s="6" t="s">
        <v>453</v>
      </c>
      <c r="C419" s="17">
        <f>C420+C421</f>
        <v>210.18</v>
      </c>
      <c r="D419" s="17">
        <f t="shared" ref="D419:E419" si="164">D420+D421</f>
        <v>0</v>
      </c>
      <c r="E419" s="17">
        <f t="shared" si="164"/>
        <v>327.36</v>
      </c>
      <c r="F419" s="17">
        <f t="shared" si="158"/>
        <v>179.17999999999998</v>
      </c>
      <c r="G419" s="17" t="s">
        <v>10</v>
      </c>
      <c r="H419" s="17" t="s">
        <v>10</v>
      </c>
      <c r="I419" s="17">
        <v>0</v>
      </c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</row>
    <row r="420" spans="1:32" s="2" customFormat="1" ht="15.75" customHeight="1" x14ac:dyDescent="0.25">
      <c r="A420" s="8" t="s">
        <v>1505</v>
      </c>
      <c r="B420" s="6" t="s">
        <v>446</v>
      </c>
      <c r="C420" s="17">
        <v>58.59</v>
      </c>
      <c r="D420" s="17">
        <v>0</v>
      </c>
      <c r="E420" s="17">
        <v>117.18</v>
      </c>
      <c r="F420" s="17">
        <f t="shared" si="158"/>
        <v>58.59</v>
      </c>
      <c r="G420" s="17">
        <v>8271.34</v>
      </c>
      <c r="H420" s="17">
        <f>7.86/7.58</f>
        <v>1.0369393139841689</v>
      </c>
      <c r="I420" s="17">
        <f>F420*G420*H420/1000</f>
        <v>502.51926006807395</v>
      </c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</row>
    <row r="421" spans="1:32" s="2" customFormat="1" ht="31.5" customHeight="1" x14ac:dyDescent="0.25">
      <c r="A421" s="8" t="s">
        <v>1506</v>
      </c>
      <c r="B421" s="6" t="s">
        <v>447</v>
      </c>
      <c r="C421" s="17">
        <v>151.59</v>
      </c>
      <c r="D421" s="17">
        <v>0</v>
      </c>
      <c r="E421" s="17">
        <v>210.18</v>
      </c>
      <c r="F421" s="17">
        <f t="shared" si="158"/>
        <v>120.58999999999999</v>
      </c>
      <c r="G421" s="17">
        <v>4409.33</v>
      </c>
      <c r="H421" s="17">
        <f>7.86/7.58</f>
        <v>1.0369393139841689</v>
      </c>
      <c r="I421" s="17">
        <f>F421*G421*H421/1000</f>
        <v>551.36251753852241</v>
      </c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</row>
    <row r="422" spans="1:32" s="2" customFormat="1" ht="31.5" customHeight="1" x14ac:dyDescent="0.25">
      <c r="A422" s="8" t="s">
        <v>1486</v>
      </c>
      <c r="B422" s="6" t="s">
        <v>1575</v>
      </c>
      <c r="C422" s="17">
        <f>C423+C426+C429</f>
        <v>446.40000000000003</v>
      </c>
      <c r="D422" s="17">
        <f t="shared" ref="D422:E422" si="165">D423+D426+D429</f>
        <v>381.3</v>
      </c>
      <c r="E422" s="17">
        <f t="shared" si="165"/>
        <v>2883</v>
      </c>
      <c r="F422" s="17">
        <f t="shared" si="158"/>
        <v>1236.8999999999999</v>
      </c>
      <c r="G422" s="17" t="s">
        <v>10</v>
      </c>
      <c r="H422" s="17" t="s">
        <v>10</v>
      </c>
      <c r="I422" s="17">
        <v>0</v>
      </c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</row>
    <row r="423" spans="1:32" s="2" customFormat="1" ht="31.5" customHeight="1" x14ac:dyDescent="0.25">
      <c r="A423" s="8" t="s">
        <v>1507</v>
      </c>
      <c r="B423" s="6" t="s">
        <v>451</v>
      </c>
      <c r="C423" s="17">
        <f>C424+C425</f>
        <v>297.60000000000002</v>
      </c>
      <c r="D423" s="17">
        <f t="shared" ref="D423:E423" si="166">D424+D425</f>
        <v>232.5</v>
      </c>
      <c r="E423" s="17">
        <f t="shared" si="166"/>
        <v>530.1</v>
      </c>
      <c r="F423" s="17">
        <f t="shared" si="158"/>
        <v>353.40000000000003</v>
      </c>
      <c r="G423" s="17" t="s">
        <v>10</v>
      </c>
      <c r="H423" s="17" t="s">
        <v>10</v>
      </c>
      <c r="I423" s="17">
        <v>0</v>
      </c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</row>
    <row r="424" spans="1:32" s="2" customFormat="1" ht="15.75" customHeight="1" x14ac:dyDescent="0.25">
      <c r="A424" s="8" t="s">
        <v>1510</v>
      </c>
      <c r="B424" s="6" t="s">
        <v>446</v>
      </c>
      <c r="C424" s="17">
        <v>297.60000000000002</v>
      </c>
      <c r="D424" s="17">
        <v>232.5</v>
      </c>
      <c r="E424" s="17">
        <v>381.3</v>
      </c>
      <c r="F424" s="17">
        <f t="shared" si="158"/>
        <v>303.8</v>
      </c>
      <c r="G424" s="17">
        <v>3531.63</v>
      </c>
      <c r="H424" s="17">
        <f>7.86/7.58</f>
        <v>1.0369393139841689</v>
      </c>
      <c r="I424" s="17">
        <f>F424*G424*H424/1000</f>
        <v>1112.5417235936679</v>
      </c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</row>
    <row r="425" spans="1:32" s="2" customFormat="1" ht="15.75" customHeight="1" x14ac:dyDescent="0.25">
      <c r="A425" s="8" t="s">
        <v>1511</v>
      </c>
      <c r="B425" s="6" t="s">
        <v>447</v>
      </c>
      <c r="C425" s="17">
        <v>0</v>
      </c>
      <c r="D425" s="17">
        <v>0</v>
      </c>
      <c r="E425" s="17">
        <v>148.80000000000001</v>
      </c>
      <c r="F425" s="17">
        <f t="shared" si="158"/>
        <v>49.6</v>
      </c>
      <c r="G425" s="17">
        <v>2825.63</v>
      </c>
      <c r="H425" s="17">
        <f>7.86/7.58</f>
        <v>1.0369393139841689</v>
      </c>
      <c r="I425" s="17">
        <f>F425*G425*H425/1000</f>
        <v>145.32833895514514</v>
      </c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</row>
    <row r="426" spans="1:32" s="2" customFormat="1" ht="15.75" customHeight="1" x14ac:dyDescent="0.25">
      <c r="A426" s="8" t="s">
        <v>1508</v>
      </c>
      <c r="B426" s="6" t="s">
        <v>452</v>
      </c>
      <c r="C426" s="17">
        <f>C427+C428</f>
        <v>148.80000000000001</v>
      </c>
      <c r="D426" s="17">
        <f t="shared" ref="D426:E426" si="167">D427+D428</f>
        <v>0</v>
      </c>
      <c r="E426" s="17">
        <f t="shared" si="167"/>
        <v>2204.1</v>
      </c>
      <c r="F426" s="17">
        <f t="shared" si="158"/>
        <v>784.30000000000007</v>
      </c>
      <c r="G426" s="17" t="s">
        <v>10</v>
      </c>
      <c r="H426" s="17" t="s">
        <v>10</v>
      </c>
      <c r="I426" s="17">
        <v>0</v>
      </c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</row>
    <row r="427" spans="1:32" s="2" customFormat="1" ht="15.75" customHeight="1" x14ac:dyDescent="0.25">
      <c r="A427" s="8" t="s">
        <v>1512</v>
      </c>
      <c r="B427" s="6" t="s">
        <v>446</v>
      </c>
      <c r="C427" s="17">
        <v>0</v>
      </c>
      <c r="D427" s="17">
        <v>0</v>
      </c>
      <c r="E427" s="17">
        <v>678.90000000000009</v>
      </c>
      <c r="F427" s="17">
        <f t="shared" si="158"/>
        <v>226.30000000000004</v>
      </c>
      <c r="G427" s="17">
        <v>2308.4699999999998</v>
      </c>
      <c r="H427" s="17">
        <f>7.86/7.58</f>
        <v>1.0369393139841689</v>
      </c>
      <c r="I427" s="17">
        <f>F427*G427*H427/1000</f>
        <v>541.70410837203167</v>
      </c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</row>
    <row r="428" spans="1:32" s="2" customFormat="1" ht="15.75" customHeight="1" x14ac:dyDescent="0.25">
      <c r="A428" s="8" t="s">
        <v>1513</v>
      </c>
      <c r="B428" s="6" t="s">
        <v>447</v>
      </c>
      <c r="C428" s="17">
        <v>148.80000000000001</v>
      </c>
      <c r="D428" s="17">
        <v>0</v>
      </c>
      <c r="E428" s="17">
        <v>1525.1999999999998</v>
      </c>
      <c r="F428" s="17">
        <f t="shared" si="158"/>
        <v>557.99999999999989</v>
      </c>
      <c r="G428" s="17">
        <v>0</v>
      </c>
      <c r="H428" s="17">
        <f>7.86/7.58</f>
        <v>1.0369393139841689</v>
      </c>
      <c r="I428" s="17">
        <f>F428*G428*H428/1000</f>
        <v>0</v>
      </c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</row>
    <row r="429" spans="1:32" s="2" customFormat="1" ht="15.75" customHeight="1" x14ac:dyDescent="0.25">
      <c r="A429" s="8" t="s">
        <v>1509</v>
      </c>
      <c r="B429" s="6" t="s">
        <v>454</v>
      </c>
      <c r="C429" s="17">
        <f>C430+C431</f>
        <v>0</v>
      </c>
      <c r="D429" s="17">
        <f t="shared" ref="D429:E429" si="168">D430+D431</f>
        <v>148.80000000000001</v>
      </c>
      <c r="E429" s="17">
        <f t="shared" si="168"/>
        <v>148.80000000000001</v>
      </c>
      <c r="F429" s="17">
        <f t="shared" si="158"/>
        <v>99.2</v>
      </c>
      <c r="G429" s="17" t="s">
        <v>10</v>
      </c>
      <c r="H429" s="17" t="s">
        <v>10</v>
      </c>
      <c r="I429" s="17">
        <v>0</v>
      </c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</row>
    <row r="430" spans="1:32" s="2" customFormat="1" ht="15.75" customHeight="1" x14ac:dyDescent="0.25">
      <c r="A430" s="8" t="s">
        <v>1514</v>
      </c>
      <c r="B430" s="6" t="s">
        <v>446</v>
      </c>
      <c r="C430" s="17">
        <v>0</v>
      </c>
      <c r="D430" s="17">
        <v>148.80000000000001</v>
      </c>
      <c r="E430" s="17">
        <v>148.80000000000001</v>
      </c>
      <c r="F430" s="17">
        <f t="shared" si="158"/>
        <v>99.2</v>
      </c>
      <c r="G430" s="17">
        <v>8289.32</v>
      </c>
      <c r="H430" s="17">
        <f>7.86/7.58</f>
        <v>1.0369393139841689</v>
      </c>
      <c r="I430" s="17">
        <f>F430*G430*H430/1000</f>
        <v>852.67576198416896</v>
      </c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</row>
    <row r="431" spans="1:32" s="2" customFormat="1" ht="15.75" customHeight="1" x14ac:dyDescent="0.25">
      <c r="A431" s="8" t="s">
        <v>1515</v>
      </c>
      <c r="B431" s="6" t="s">
        <v>447</v>
      </c>
      <c r="C431" s="17">
        <v>0</v>
      </c>
      <c r="D431" s="17">
        <v>0</v>
      </c>
      <c r="E431" s="17">
        <v>0</v>
      </c>
      <c r="F431" s="17">
        <f t="shared" si="158"/>
        <v>0</v>
      </c>
      <c r="G431" s="17">
        <v>0</v>
      </c>
      <c r="H431" s="17">
        <f>7.86/7.58</f>
        <v>1.0369393139841689</v>
      </c>
      <c r="I431" s="17">
        <f>F431*G431*H431/1000</f>
        <v>0</v>
      </c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</row>
    <row r="432" spans="1:32" s="2" customFormat="1" ht="15.75" customHeight="1" x14ac:dyDescent="0.25">
      <c r="A432" s="8" t="s">
        <v>1487</v>
      </c>
      <c r="B432" s="6" t="s">
        <v>1576</v>
      </c>
      <c r="C432" s="17">
        <f>C433</f>
        <v>0</v>
      </c>
      <c r="D432" s="17">
        <f t="shared" ref="D432:E432" si="169">D433</f>
        <v>0</v>
      </c>
      <c r="E432" s="17">
        <f t="shared" si="169"/>
        <v>372</v>
      </c>
      <c r="F432" s="17">
        <f t="shared" si="158"/>
        <v>124</v>
      </c>
      <c r="G432" s="17" t="s">
        <v>10</v>
      </c>
      <c r="H432" s="17" t="s">
        <v>10</v>
      </c>
      <c r="I432" s="17">
        <v>0</v>
      </c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</row>
    <row r="433" spans="1:32" s="2" customFormat="1" ht="15.75" customHeight="1" x14ac:dyDescent="0.25">
      <c r="A433" s="8" t="s">
        <v>1516</v>
      </c>
      <c r="B433" s="6" t="s">
        <v>451</v>
      </c>
      <c r="C433" s="17">
        <f>C434+C435</f>
        <v>0</v>
      </c>
      <c r="D433" s="17">
        <f t="shared" ref="D433:E433" si="170">D434+D435</f>
        <v>0</v>
      </c>
      <c r="E433" s="17">
        <f t="shared" si="170"/>
        <v>372</v>
      </c>
      <c r="F433" s="17">
        <f t="shared" si="158"/>
        <v>124</v>
      </c>
      <c r="G433" s="17" t="s">
        <v>10</v>
      </c>
      <c r="H433" s="17" t="s">
        <v>10</v>
      </c>
      <c r="I433" s="17">
        <v>0</v>
      </c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</row>
    <row r="434" spans="1:32" s="2" customFormat="1" ht="15.75" customHeight="1" x14ac:dyDescent="0.25">
      <c r="A434" s="8" t="s">
        <v>1517</v>
      </c>
      <c r="B434" s="6" t="s">
        <v>446</v>
      </c>
      <c r="C434" s="17">
        <v>0</v>
      </c>
      <c r="D434" s="17">
        <v>0</v>
      </c>
      <c r="E434" s="17">
        <v>0</v>
      </c>
      <c r="F434" s="17">
        <f t="shared" si="158"/>
        <v>0</v>
      </c>
      <c r="G434" s="17">
        <v>2077.63</v>
      </c>
      <c r="H434" s="17">
        <f>7.86/7.58</f>
        <v>1.0369393139841689</v>
      </c>
      <c r="I434" s="17">
        <f>F434*G434*H434/1000</f>
        <v>0</v>
      </c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</row>
    <row r="435" spans="1:32" s="2" customFormat="1" ht="15.75" customHeight="1" x14ac:dyDescent="0.25">
      <c r="A435" s="8" t="s">
        <v>1518</v>
      </c>
      <c r="B435" s="6" t="s">
        <v>447</v>
      </c>
      <c r="C435" s="17">
        <v>0</v>
      </c>
      <c r="D435" s="17">
        <v>0</v>
      </c>
      <c r="E435" s="17">
        <v>372</v>
      </c>
      <c r="F435" s="17">
        <f t="shared" si="158"/>
        <v>124</v>
      </c>
      <c r="G435" s="17">
        <v>2568.0100000000002</v>
      </c>
      <c r="H435" s="17">
        <f>7.86/7.58</f>
        <v>1.0369393139841689</v>
      </c>
      <c r="I435" s="17">
        <f>F435*G435*H435/1000</f>
        <v>330.19594543535629</v>
      </c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</row>
    <row r="436" spans="1:32" s="2" customFormat="1" ht="15.75" customHeight="1" x14ac:dyDescent="0.25">
      <c r="A436" s="8" t="s">
        <v>1488</v>
      </c>
      <c r="B436" s="6" t="s">
        <v>1577</v>
      </c>
      <c r="C436" s="17">
        <f>C437+C440</f>
        <v>0</v>
      </c>
      <c r="D436" s="17">
        <f>D437+D440</f>
        <v>0</v>
      </c>
      <c r="E436" s="17">
        <f>E437+E440</f>
        <v>0</v>
      </c>
      <c r="F436" s="17">
        <f t="shared" si="158"/>
        <v>0</v>
      </c>
      <c r="G436" s="17" t="s">
        <v>10</v>
      </c>
      <c r="H436" s="17" t="s">
        <v>10</v>
      </c>
      <c r="I436" s="17">
        <v>0</v>
      </c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</row>
    <row r="437" spans="1:32" s="2" customFormat="1" ht="15.75" customHeight="1" x14ac:dyDescent="0.25">
      <c r="A437" s="8" t="s">
        <v>1519</v>
      </c>
      <c r="B437" s="6" t="s">
        <v>451</v>
      </c>
      <c r="C437" s="17">
        <f>C438+C439</f>
        <v>0</v>
      </c>
      <c r="D437" s="17">
        <f t="shared" ref="D437:E437" si="171">D438+D439</f>
        <v>0</v>
      </c>
      <c r="E437" s="17">
        <f t="shared" si="171"/>
        <v>0</v>
      </c>
      <c r="F437" s="17">
        <f t="shared" si="158"/>
        <v>0</v>
      </c>
      <c r="G437" s="17" t="s">
        <v>10</v>
      </c>
      <c r="H437" s="17" t="s">
        <v>10</v>
      </c>
      <c r="I437" s="17">
        <v>0</v>
      </c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</row>
    <row r="438" spans="1:32" s="2" customFormat="1" ht="15.75" customHeight="1" x14ac:dyDescent="0.25">
      <c r="A438" s="8" t="s">
        <v>1520</v>
      </c>
      <c r="B438" s="6" t="s">
        <v>446</v>
      </c>
      <c r="C438" s="17">
        <v>0</v>
      </c>
      <c r="D438" s="17">
        <v>0</v>
      </c>
      <c r="E438" s="17">
        <v>0</v>
      </c>
      <c r="F438" s="17">
        <f t="shared" si="158"/>
        <v>0</v>
      </c>
      <c r="G438" s="17">
        <v>1547.03</v>
      </c>
      <c r="H438" s="17">
        <f>7.86/7.58</f>
        <v>1.0369393139841689</v>
      </c>
      <c r="I438" s="17">
        <f>F438*G438*H438/1000</f>
        <v>0</v>
      </c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</row>
    <row r="439" spans="1:32" s="2" customFormat="1" ht="15.75" customHeight="1" x14ac:dyDescent="0.25">
      <c r="A439" s="8" t="s">
        <v>1521</v>
      </c>
      <c r="B439" s="6" t="s">
        <v>447</v>
      </c>
      <c r="C439" s="17">
        <v>0</v>
      </c>
      <c r="D439" s="17">
        <v>0</v>
      </c>
      <c r="E439" s="17">
        <v>0</v>
      </c>
      <c r="F439" s="17">
        <f t="shared" si="158"/>
        <v>0</v>
      </c>
      <c r="G439" s="17">
        <v>2017.73</v>
      </c>
      <c r="H439" s="17">
        <f>7.86/7.58</f>
        <v>1.0369393139841689</v>
      </c>
      <c r="I439" s="17">
        <f>F439*G439*H439/1000</f>
        <v>0</v>
      </c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</row>
    <row r="440" spans="1:32" s="2" customFormat="1" ht="15.75" customHeight="1" x14ac:dyDescent="0.25">
      <c r="A440" s="8" t="s">
        <v>1593</v>
      </c>
      <c r="B440" s="6" t="s">
        <v>454</v>
      </c>
      <c r="C440" s="17">
        <f>C441+C442</f>
        <v>0</v>
      </c>
      <c r="D440" s="17">
        <f t="shared" ref="D440:E440" si="172">D441+D442</f>
        <v>0</v>
      </c>
      <c r="E440" s="17">
        <f t="shared" si="172"/>
        <v>0</v>
      </c>
      <c r="F440" s="17">
        <f t="shared" si="158"/>
        <v>0</v>
      </c>
      <c r="G440" s="17" t="s">
        <v>10</v>
      </c>
      <c r="H440" s="17" t="s">
        <v>10</v>
      </c>
      <c r="I440" s="17">
        <v>0</v>
      </c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</row>
    <row r="441" spans="1:32" s="2" customFormat="1" x14ac:dyDescent="0.25">
      <c r="A441" s="8" t="s">
        <v>1594</v>
      </c>
      <c r="B441" s="6" t="s">
        <v>446</v>
      </c>
      <c r="C441" s="17">
        <v>0</v>
      </c>
      <c r="D441" s="17">
        <v>0</v>
      </c>
      <c r="E441" s="17">
        <v>0</v>
      </c>
      <c r="F441" s="17">
        <f t="shared" si="158"/>
        <v>0</v>
      </c>
      <c r="G441" s="17">
        <v>6628.41</v>
      </c>
      <c r="H441" s="17">
        <f>7.86/7.58</f>
        <v>1.0369393139841689</v>
      </c>
      <c r="I441" s="17">
        <f>F441*G441*H441/1000</f>
        <v>0</v>
      </c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</row>
    <row r="442" spans="1:32" s="2" customFormat="1" ht="31.5" customHeight="1" x14ac:dyDescent="0.25">
      <c r="A442" s="8" t="s">
        <v>1595</v>
      </c>
      <c r="B442" s="6" t="s">
        <v>447</v>
      </c>
      <c r="C442" s="17">
        <v>0</v>
      </c>
      <c r="D442" s="17">
        <v>0</v>
      </c>
      <c r="E442" s="17">
        <v>0</v>
      </c>
      <c r="F442" s="17">
        <f t="shared" si="158"/>
        <v>0</v>
      </c>
      <c r="G442" s="17">
        <v>0</v>
      </c>
      <c r="H442" s="17">
        <f>7.86/7.58</f>
        <v>1.0369393139841689</v>
      </c>
      <c r="I442" s="17">
        <f>F442*G442*H442/1000</f>
        <v>0</v>
      </c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</row>
    <row r="443" spans="1:32" s="2" customFormat="1" ht="15.75" customHeight="1" x14ac:dyDescent="0.25">
      <c r="A443" s="8" t="s">
        <v>1483</v>
      </c>
      <c r="B443" s="6" t="s">
        <v>455</v>
      </c>
      <c r="C443" s="17">
        <f>C444+C454+C461+C468+C475</f>
        <v>93</v>
      </c>
      <c r="D443" s="17">
        <f t="shared" ref="D443:E443" si="173">D444+D454+D461+D468+D475</f>
        <v>0</v>
      </c>
      <c r="E443" s="17">
        <f t="shared" si="173"/>
        <v>1627.5</v>
      </c>
      <c r="F443" s="17">
        <f>IFERROR(AVERAGE(C443:E443),0)</f>
        <v>573.5</v>
      </c>
      <c r="G443" s="17" t="s">
        <v>10</v>
      </c>
      <c r="H443" s="17" t="s">
        <v>10</v>
      </c>
      <c r="I443" s="17">
        <f>SUM(I444:I478)</f>
        <v>1198.052593337731</v>
      </c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</row>
    <row r="444" spans="1:32" s="2" customFormat="1" ht="15.75" customHeight="1" x14ac:dyDescent="0.25">
      <c r="A444" s="8" t="s">
        <v>1484</v>
      </c>
      <c r="B444" s="6" t="s">
        <v>1574</v>
      </c>
      <c r="C444" s="17">
        <f>C445+C448+C451</f>
        <v>93</v>
      </c>
      <c r="D444" s="17">
        <f t="shared" ref="D444:E444" si="174">D445+D448+D451</f>
        <v>0</v>
      </c>
      <c r="E444" s="17">
        <f t="shared" si="174"/>
        <v>0</v>
      </c>
      <c r="F444" s="17">
        <v>0</v>
      </c>
      <c r="G444" s="17" t="s">
        <v>10</v>
      </c>
      <c r="H444" s="17" t="s">
        <v>10</v>
      </c>
      <c r="I444" s="17">
        <v>0</v>
      </c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</row>
    <row r="445" spans="1:32" s="2" customFormat="1" x14ac:dyDescent="0.25">
      <c r="A445" s="8" t="s">
        <v>1489</v>
      </c>
      <c r="B445" s="6" t="s">
        <v>451</v>
      </c>
      <c r="C445" s="17">
        <f>C446+C447</f>
        <v>93</v>
      </c>
      <c r="D445" s="17">
        <f t="shared" ref="D445:E445" si="175">D446+D447</f>
        <v>0</v>
      </c>
      <c r="E445" s="17">
        <f t="shared" si="175"/>
        <v>0</v>
      </c>
      <c r="F445" s="17">
        <v>0</v>
      </c>
      <c r="G445" s="17" t="s">
        <v>10</v>
      </c>
      <c r="H445" s="17" t="s">
        <v>10</v>
      </c>
      <c r="I445" s="17">
        <v>0</v>
      </c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</row>
    <row r="446" spans="1:32" s="2" customFormat="1" ht="15.75" customHeight="1" x14ac:dyDescent="0.25">
      <c r="A446" s="8" t="s">
        <v>1492</v>
      </c>
      <c r="B446" s="6" t="s">
        <v>446</v>
      </c>
      <c r="C446" s="17">
        <v>93</v>
      </c>
      <c r="D446" s="17">
        <v>0</v>
      </c>
      <c r="E446" s="17">
        <v>0</v>
      </c>
      <c r="F446" s="17">
        <f>IFERROR(AVERAGE(C446:E446),0)</f>
        <v>31</v>
      </c>
      <c r="G446" s="17">
        <v>0</v>
      </c>
      <c r="H446" s="17">
        <f>7.86/7.58</f>
        <v>1.0369393139841689</v>
      </c>
      <c r="I446" s="17">
        <f>F446*G446*H446/1000</f>
        <v>0</v>
      </c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</row>
    <row r="447" spans="1:32" s="2" customFormat="1" ht="15.75" customHeight="1" x14ac:dyDescent="0.25">
      <c r="A447" s="8" t="s">
        <v>1493</v>
      </c>
      <c r="B447" s="6" t="s">
        <v>447</v>
      </c>
      <c r="C447" s="17">
        <v>0</v>
      </c>
      <c r="D447" s="17">
        <v>0</v>
      </c>
      <c r="E447" s="17">
        <v>0</v>
      </c>
      <c r="F447" s="17">
        <f>IFERROR(AVERAGE(C447:E447),0)</f>
        <v>0</v>
      </c>
      <c r="G447" s="17">
        <v>4391.43</v>
      </c>
      <c r="H447" s="17">
        <f>7.86/7.58</f>
        <v>1.0369393139841689</v>
      </c>
      <c r="I447" s="17">
        <f>F447*G447*H447/1000</f>
        <v>0</v>
      </c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</row>
    <row r="448" spans="1:32" s="2" customFormat="1" ht="15.75" customHeight="1" x14ac:dyDescent="0.25">
      <c r="A448" s="8" t="s">
        <v>1490</v>
      </c>
      <c r="B448" s="6" t="s">
        <v>452</v>
      </c>
      <c r="C448" s="17">
        <f>C449+C450</f>
        <v>0</v>
      </c>
      <c r="D448" s="17">
        <f t="shared" ref="D448:E448" si="176">D449+D450</f>
        <v>0</v>
      </c>
      <c r="E448" s="17">
        <f t="shared" si="176"/>
        <v>0</v>
      </c>
      <c r="F448" s="17">
        <v>0</v>
      </c>
      <c r="G448" s="17" t="s">
        <v>10</v>
      </c>
      <c r="H448" s="17" t="s">
        <v>10</v>
      </c>
      <c r="I448" s="17">
        <v>0</v>
      </c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</row>
    <row r="449" spans="1:32" s="2" customFormat="1" ht="15.75" customHeight="1" x14ac:dyDescent="0.25">
      <c r="A449" s="8" t="s">
        <v>1494</v>
      </c>
      <c r="B449" s="6" t="s">
        <v>446</v>
      </c>
      <c r="C449" s="17">
        <v>0</v>
      </c>
      <c r="D449" s="17">
        <v>0</v>
      </c>
      <c r="E449" s="17">
        <v>0</v>
      </c>
      <c r="F449" s="17">
        <f>IFERROR(AVERAGE(C449:E449),0)</f>
        <v>0</v>
      </c>
      <c r="G449" s="17">
        <v>0</v>
      </c>
      <c r="H449" s="17">
        <f>7.86/7.58</f>
        <v>1.0369393139841689</v>
      </c>
      <c r="I449" s="17">
        <f>F449*G449*H449/1000</f>
        <v>0</v>
      </c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</row>
    <row r="450" spans="1:32" s="2" customFormat="1" ht="15.75" customHeight="1" x14ac:dyDescent="0.25">
      <c r="A450" s="8" t="s">
        <v>1495</v>
      </c>
      <c r="B450" s="6" t="s">
        <v>447</v>
      </c>
      <c r="C450" s="17">
        <v>0</v>
      </c>
      <c r="D450" s="17">
        <v>0</v>
      </c>
      <c r="E450" s="17">
        <v>0</v>
      </c>
      <c r="F450" s="17">
        <f>IFERROR(AVERAGE(C450:E450),0)</f>
        <v>0</v>
      </c>
      <c r="G450" s="17">
        <v>4987.84</v>
      </c>
      <c r="H450" s="17">
        <f>7.86/7.58</f>
        <v>1.0369393139841689</v>
      </c>
      <c r="I450" s="17">
        <f>F450*G450*H450/1000</f>
        <v>0</v>
      </c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</row>
    <row r="451" spans="1:32" s="2" customFormat="1" ht="15.75" customHeight="1" x14ac:dyDescent="0.25">
      <c r="A451" s="8" t="s">
        <v>1491</v>
      </c>
      <c r="B451" s="6" t="s">
        <v>453</v>
      </c>
      <c r="C451" s="17">
        <f>C452+C453</f>
        <v>0</v>
      </c>
      <c r="D451" s="17">
        <f t="shared" ref="D451:E451" si="177">D452+D453</f>
        <v>0</v>
      </c>
      <c r="E451" s="17">
        <f t="shared" si="177"/>
        <v>0</v>
      </c>
      <c r="F451" s="17">
        <v>0</v>
      </c>
      <c r="G451" s="17" t="s">
        <v>10</v>
      </c>
      <c r="H451" s="17" t="s">
        <v>10</v>
      </c>
      <c r="I451" s="17">
        <v>0</v>
      </c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</row>
    <row r="452" spans="1:32" s="2" customFormat="1" ht="15.75" customHeight="1" x14ac:dyDescent="0.25">
      <c r="A452" s="8" t="s">
        <v>1496</v>
      </c>
      <c r="B452" s="6" t="s">
        <v>446</v>
      </c>
      <c r="C452" s="17">
        <v>0</v>
      </c>
      <c r="D452" s="17">
        <v>0</v>
      </c>
      <c r="E452" s="17">
        <v>0</v>
      </c>
      <c r="F452" s="17">
        <f>IFERROR(AVERAGE(C452:E452),0)</f>
        <v>0</v>
      </c>
      <c r="G452" s="17">
        <v>0</v>
      </c>
      <c r="H452" s="17">
        <f>7.86/7.58</f>
        <v>1.0369393139841689</v>
      </c>
      <c r="I452" s="17">
        <f>F452*G452*H452/1000</f>
        <v>0</v>
      </c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</row>
    <row r="453" spans="1:32" s="2" customFormat="1" ht="15.75" customHeight="1" x14ac:dyDescent="0.25">
      <c r="A453" s="8" t="s">
        <v>1497</v>
      </c>
      <c r="B453" s="6" t="s">
        <v>447</v>
      </c>
      <c r="C453" s="17">
        <v>0</v>
      </c>
      <c r="D453" s="17">
        <v>0</v>
      </c>
      <c r="E453" s="17">
        <v>0</v>
      </c>
      <c r="F453" s="17">
        <f>IFERROR(AVERAGE(C453:E453),0)</f>
        <v>0</v>
      </c>
      <c r="G453" s="17">
        <v>4409.33</v>
      </c>
      <c r="H453" s="17">
        <f>7.86/7.58</f>
        <v>1.0369393139841689</v>
      </c>
      <c r="I453" s="17">
        <f>F453*G453*H453/1000</f>
        <v>0</v>
      </c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</row>
    <row r="454" spans="1:32" s="2" customFormat="1" x14ac:dyDescent="0.25">
      <c r="A454" s="8" t="s">
        <v>1485</v>
      </c>
      <c r="B454" s="6" t="s">
        <v>1575</v>
      </c>
      <c r="C454" s="17">
        <f>C455+C458</f>
        <v>0</v>
      </c>
      <c r="D454" s="17">
        <f t="shared" ref="D454:E454" si="178">D455+D458</f>
        <v>0</v>
      </c>
      <c r="E454" s="17">
        <f t="shared" si="178"/>
        <v>0</v>
      </c>
      <c r="F454" s="17">
        <v>0</v>
      </c>
      <c r="G454" s="17" t="s">
        <v>10</v>
      </c>
      <c r="H454" s="17" t="s">
        <v>10</v>
      </c>
      <c r="I454" s="17">
        <v>0</v>
      </c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</row>
    <row r="455" spans="1:32" s="2" customFormat="1" ht="15.75" customHeight="1" x14ac:dyDescent="0.25">
      <c r="A455" s="8" t="s">
        <v>1498</v>
      </c>
      <c r="B455" s="6" t="s">
        <v>451</v>
      </c>
      <c r="C455" s="17">
        <f>C456+C457</f>
        <v>0</v>
      </c>
      <c r="D455" s="17">
        <f t="shared" ref="D455:E455" si="179">D456+D457</f>
        <v>0</v>
      </c>
      <c r="E455" s="17">
        <f t="shared" si="179"/>
        <v>0</v>
      </c>
      <c r="F455" s="17">
        <v>0</v>
      </c>
      <c r="G455" s="17" t="s">
        <v>10</v>
      </c>
      <c r="H455" s="17" t="s">
        <v>10</v>
      </c>
      <c r="I455" s="17">
        <v>0</v>
      </c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</row>
    <row r="456" spans="1:32" s="2" customFormat="1" ht="15.75" customHeight="1" x14ac:dyDescent="0.25">
      <c r="A456" s="8" t="s">
        <v>1501</v>
      </c>
      <c r="B456" s="6" t="s">
        <v>446</v>
      </c>
      <c r="C456" s="17">
        <v>0</v>
      </c>
      <c r="D456" s="17">
        <v>0</v>
      </c>
      <c r="E456" s="17">
        <v>0</v>
      </c>
      <c r="F456" s="17">
        <f>IFERROR(AVERAGE(C456:E456),0)</f>
        <v>0</v>
      </c>
      <c r="G456" s="17">
        <v>8869.58</v>
      </c>
      <c r="H456" s="17">
        <f>7.86/7.58</f>
        <v>1.0369393139841689</v>
      </c>
      <c r="I456" s="17">
        <f>F456*G456*H456/1000</f>
        <v>0</v>
      </c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</row>
    <row r="457" spans="1:32" s="2" customFormat="1" x14ac:dyDescent="0.25">
      <c r="A457" s="8" t="s">
        <v>1502</v>
      </c>
      <c r="B457" s="6" t="s">
        <v>447</v>
      </c>
      <c r="C457" s="17">
        <v>0</v>
      </c>
      <c r="D457" s="17">
        <v>0</v>
      </c>
      <c r="E457" s="17">
        <v>0</v>
      </c>
      <c r="F457" s="17">
        <f>IFERROR(AVERAGE(C457:E457),0)</f>
        <v>0</v>
      </c>
      <c r="G457" s="17">
        <v>7241.97</v>
      </c>
      <c r="H457" s="17">
        <f>7.86/7.58</f>
        <v>1.0369393139841689</v>
      </c>
      <c r="I457" s="17">
        <f>F457*G457*H457/1000</f>
        <v>0</v>
      </c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</row>
    <row r="458" spans="1:32" s="2" customFormat="1" ht="15.75" customHeight="1" x14ac:dyDescent="0.25">
      <c r="A458" s="8" t="s">
        <v>1499</v>
      </c>
      <c r="B458" s="6" t="s">
        <v>454</v>
      </c>
      <c r="C458" s="17">
        <f>C459+C460</f>
        <v>0</v>
      </c>
      <c r="D458" s="17">
        <f t="shared" ref="D458:E458" si="180">D459+D460</f>
        <v>0</v>
      </c>
      <c r="E458" s="17">
        <f t="shared" si="180"/>
        <v>0</v>
      </c>
      <c r="F458" s="17">
        <v>0</v>
      </c>
      <c r="G458" s="17" t="s">
        <v>10</v>
      </c>
      <c r="H458" s="17" t="s">
        <v>10</v>
      </c>
      <c r="I458" s="17">
        <v>0</v>
      </c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</row>
    <row r="459" spans="1:32" s="2" customFormat="1" ht="15.75" customHeight="1" x14ac:dyDescent="0.25">
      <c r="A459" s="8" t="s">
        <v>1503</v>
      </c>
      <c r="B459" s="6" t="s">
        <v>446</v>
      </c>
      <c r="C459" s="17">
        <v>0</v>
      </c>
      <c r="D459" s="17">
        <v>0</v>
      </c>
      <c r="E459" s="17">
        <v>0</v>
      </c>
      <c r="F459" s="17">
        <f>IFERROR(AVERAGE(C459:E459),0)</f>
        <v>0</v>
      </c>
      <c r="G459" s="17">
        <v>0</v>
      </c>
      <c r="H459" s="17">
        <f>7.86/7.58</f>
        <v>1.0369393139841689</v>
      </c>
      <c r="I459" s="17">
        <f>F459*G459*H459/1000</f>
        <v>0</v>
      </c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</row>
    <row r="460" spans="1:32" s="2" customFormat="1" x14ac:dyDescent="0.25">
      <c r="A460" s="8" t="s">
        <v>1504</v>
      </c>
      <c r="B460" s="6" t="s">
        <v>447</v>
      </c>
      <c r="C460" s="17">
        <v>0</v>
      </c>
      <c r="D460" s="17">
        <v>0</v>
      </c>
      <c r="E460" s="17">
        <v>0</v>
      </c>
      <c r="F460" s="17">
        <f>IFERROR(AVERAGE(C460:E460),0)</f>
        <v>0</v>
      </c>
      <c r="G460" s="17">
        <v>0</v>
      </c>
      <c r="H460" s="17">
        <f>7.86/7.58</f>
        <v>1.0369393139841689</v>
      </c>
      <c r="I460" s="17">
        <f>F460*G460*H460/1000</f>
        <v>0</v>
      </c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</row>
    <row r="461" spans="1:32" s="2" customFormat="1" ht="31.5" customHeight="1" x14ac:dyDescent="0.25">
      <c r="A461" s="8" t="s">
        <v>1486</v>
      </c>
      <c r="B461" s="6" t="s">
        <v>1576</v>
      </c>
      <c r="C461" s="17">
        <f>C462+C465</f>
        <v>0</v>
      </c>
      <c r="D461" s="17">
        <f t="shared" ref="D461:E461" si="181">D462+D465</f>
        <v>0</v>
      </c>
      <c r="E461" s="17">
        <f t="shared" si="181"/>
        <v>697.5</v>
      </c>
      <c r="F461" s="17">
        <v>0</v>
      </c>
      <c r="G461" s="17" t="s">
        <v>10</v>
      </c>
      <c r="H461" s="17" t="s">
        <v>10</v>
      </c>
      <c r="I461" s="17">
        <v>0</v>
      </c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</row>
    <row r="462" spans="1:32" s="2" customFormat="1" ht="31.5" customHeight="1" x14ac:dyDescent="0.25">
      <c r="A462" s="8" t="s">
        <v>1507</v>
      </c>
      <c r="B462" s="6" t="s">
        <v>451</v>
      </c>
      <c r="C462" s="17">
        <f>C463+C464</f>
        <v>0</v>
      </c>
      <c r="D462" s="17">
        <f t="shared" ref="D462:E462" si="182">D463+D464</f>
        <v>0</v>
      </c>
      <c r="E462" s="17">
        <f t="shared" si="182"/>
        <v>0</v>
      </c>
      <c r="F462" s="17">
        <v>0</v>
      </c>
      <c r="G462" s="17" t="s">
        <v>10</v>
      </c>
      <c r="H462" s="17" t="s">
        <v>10</v>
      </c>
      <c r="I462" s="17">
        <v>0</v>
      </c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</row>
    <row r="463" spans="1:32" s="2" customFormat="1" ht="15.75" customHeight="1" x14ac:dyDescent="0.25">
      <c r="A463" s="8" t="s">
        <v>1510</v>
      </c>
      <c r="B463" s="6" t="s">
        <v>446</v>
      </c>
      <c r="C463" s="17">
        <v>0</v>
      </c>
      <c r="D463" s="17">
        <v>0</v>
      </c>
      <c r="E463" s="17">
        <v>0</v>
      </c>
      <c r="F463" s="17">
        <f>IFERROR(AVERAGE(C463:E463),0)</f>
        <v>0</v>
      </c>
      <c r="G463" s="17">
        <v>2521.4699999999998</v>
      </c>
      <c r="H463" s="17">
        <f>7.86/7.58</f>
        <v>1.0369393139841689</v>
      </c>
      <c r="I463" s="17">
        <f>F463*G463*H463/1000</f>
        <v>0</v>
      </c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</row>
    <row r="464" spans="1:32" s="2" customFormat="1" ht="15.75" customHeight="1" x14ac:dyDescent="0.25">
      <c r="A464" s="8" t="s">
        <v>1511</v>
      </c>
      <c r="B464" s="6" t="s">
        <v>447</v>
      </c>
      <c r="C464" s="17">
        <v>0</v>
      </c>
      <c r="D464" s="17">
        <v>0</v>
      </c>
      <c r="E464" s="17">
        <v>0</v>
      </c>
      <c r="F464" s="17">
        <f>IFERROR(AVERAGE(C464:E464),0)</f>
        <v>0</v>
      </c>
      <c r="G464" s="17">
        <v>0</v>
      </c>
      <c r="H464" s="17">
        <f>7.86/7.58</f>
        <v>1.0369393139841689</v>
      </c>
      <c r="I464" s="17">
        <f>F464*G464*H464/1000</f>
        <v>0</v>
      </c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</row>
    <row r="465" spans="1:32" s="2" customFormat="1" x14ac:dyDescent="0.25">
      <c r="A465" s="8" t="s">
        <v>1508</v>
      </c>
      <c r="B465" s="6" t="s">
        <v>454</v>
      </c>
      <c r="C465" s="17">
        <f>C466+C467</f>
        <v>0</v>
      </c>
      <c r="D465" s="17">
        <f t="shared" ref="D465:E465" si="183">D466+D467</f>
        <v>0</v>
      </c>
      <c r="E465" s="17">
        <f t="shared" si="183"/>
        <v>697.5</v>
      </c>
      <c r="F465" s="17">
        <v>0</v>
      </c>
      <c r="G465" s="17" t="s">
        <v>10</v>
      </c>
      <c r="H465" s="17" t="s">
        <v>10</v>
      </c>
      <c r="I465" s="17">
        <v>0</v>
      </c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</row>
    <row r="466" spans="1:32" s="2" customFormat="1" ht="15.75" customHeight="1" x14ac:dyDescent="0.25">
      <c r="A466" s="8" t="s">
        <v>1512</v>
      </c>
      <c r="B466" s="6" t="s">
        <v>446</v>
      </c>
      <c r="C466" s="17">
        <v>0</v>
      </c>
      <c r="D466" s="17">
        <v>0</v>
      </c>
      <c r="E466" s="17">
        <v>697.5</v>
      </c>
      <c r="F466" s="17">
        <f>IFERROR(AVERAGE(C466:E466),0)</f>
        <v>232.5</v>
      </c>
      <c r="G466" s="17">
        <v>4969.3500000000004</v>
      </c>
      <c r="H466" s="17">
        <f>7.86/7.58</f>
        <v>1.0369393139841689</v>
      </c>
      <c r="I466" s="17">
        <f>F466*G466*H466/1000</f>
        <v>1198.052593337731</v>
      </c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</row>
    <row r="467" spans="1:32" s="2" customFormat="1" ht="15.75" customHeight="1" x14ac:dyDescent="0.25">
      <c r="A467" s="8" t="s">
        <v>1513</v>
      </c>
      <c r="B467" s="6" t="s">
        <v>447</v>
      </c>
      <c r="C467" s="17">
        <v>0</v>
      </c>
      <c r="D467" s="17">
        <v>0</v>
      </c>
      <c r="E467" s="17">
        <v>0</v>
      </c>
      <c r="F467" s="17">
        <f>IFERROR(AVERAGE(C467:E467),0)</f>
        <v>0</v>
      </c>
      <c r="G467" s="17">
        <v>0</v>
      </c>
      <c r="H467" s="17">
        <f>7.86/7.58</f>
        <v>1.0369393139841689</v>
      </c>
      <c r="I467" s="17">
        <f>F467*G467*H467/1000</f>
        <v>0</v>
      </c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</row>
    <row r="468" spans="1:32" s="2" customFormat="1" ht="15.75" customHeight="1" x14ac:dyDescent="0.25">
      <c r="A468" s="8" t="s">
        <v>1487</v>
      </c>
      <c r="B468" s="6" t="s">
        <v>1577</v>
      </c>
      <c r="C468" s="17">
        <f>C469+C472</f>
        <v>0</v>
      </c>
      <c r="D468" s="17">
        <f t="shared" ref="D468:E468" si="184">D469+D472</f>
        <v>0</v>
      </c>
      <c r="E468" s="17">
        <f t="shared" si="184"/>
        <v>930</v>
      </c>
      <c r="F468" s="17">
        <v>0</v>
      </c>
      <c r="G468" s="17" t="s">
        <v>10</v>
      </c>
      <c r="H468" s="17" t="s">
        <v>10</v>
      </c>
      <c r="I468" s="17">
        <v>0</v>
      </c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</row>
    <row r="469" spans="1:32" s="2" customFormat="1" ht="15.75" customHeight="1" x14ac:dyDescent="0.25">
      <c r="A469" s="8" t="s">
        <v>1516</v>
      </c>
      <c r="B469" s="6" t="s">
        <v>451</v>
      </c>
      <c r="C469" s="17">
        <f>C470+C471</f>
        <v>0</v>
      </c>
      <c r="D469" s="17">
        <f t="shared" ref="D469:E469" si="185">D470+D471</f>
        <v>0</v>
      </c>
      <c r="E469" s="17">
        <f t="shared" si="185"/>
        <v>930</v>
      </c>
      <c r="F469" s="17">
        <v>0</v>
      </c>
      <c r="G469" s="17" t="s">
        <v>10</v>
      </c>
      <c r="H469" s="17" t="s">
        <v>10</v>
      </c>
      <c r="I469" s="17">
        <v>0</v>
      </c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</row>
    <row r="470" spans="1:32" s="2" customFormat="1" ht="15.75" customHeight="1" x14ac:dyDescent="0.25">
      <c r="A470" s="8" t="s">
        <v>1517</v>
      </c>
      <c r="B470" s="6" t="s">
        <v>446</v>
      </c>
      <c r="C470" s="17">
        <v>0</v>
      </c>
      <c r="D470" s="17">
        <v>0</v>
      </c>
      <c r="E470" s="17">
        <v>0</v>
      </c>
      <c r="F470" s="17">
        <f>IFERROR(AVERAGE(C470:E470),0)</f>
        <v>0</v>
      </c>
      <c r="G470" s="17">
        <v>0</v>
      </c>
      <c r="H470" s="17">
        <f>7.86/7.58</f>
        <v>1.0369393139841689</v>
      </c>
      <c r="I470" s="17">
        <f>F470*G470*H470/1000</f>
        <v>0</v>
      </c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</row>
    <row r="471" spans="1:32" s="2" customFormat="1" x14ac:dyDescent="0.25">
      <c r="A471" s="8" t="s">
        <v>1518</v>
      </c>
      <c r="B471" s="6" t="s">
        <v>447</v>
      </c>
      <c r="C471" s="17">
        <v>0</v>
      </c>
      <c r="D471" s="17">
        <v>0</v>
      </c>
      <c r="E471" s="17">
        <v>930</v>
      </c>
      <c r="F471" s="17">
        <f>IFERROR(AVERAGE(C471:E471),0)</f>
        <v>310</v>
      </c>
      <c r="G471" s="17">
        <v>0</v>
      </c>
      <c r="H471" s="17">
        <f>7.86/7.58</f>
        <v>1.0369393139841689</v>
      </c>
      <c r="I471" s="17">
        <f>F471*G471*H471/1000</f>
        <v>0</v>
      </c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</row>
    <row r="472" spans="1:32" s="2" customFormat="1" ht="15.75" customHeight="1" x14ac:dyDescent="0.25">
      <c r="A472" s="8" t="s">
        <v>1596</v>
      </c>
      <c r="B472" s="6" t="s">
        <v>454</v>
      </c>
      <c r="C472" s="17">
        <f>C473+C474</f>
        <v>0</v>
      </c>
      <c r="D472" s="17">
        <f t="shared" ref="D472:E472" si="186">D473+D474</f>
        <v>0</v>
      </c>
      <c r="E472" s="17">
        <f t="shared" si="186"/>
        <v>0</v>
      </c>
      <c r="F472" s="17">
        <v>0</v>
      </c>
      <c r="G472" s="17" t="s">
        <v>10</v>
      </c>
      <c r="H472" s="17" t="s">
        <v>10</v>
      </c>
      <c r="I472" s="17">
        <v>0</v>
      </c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</row>
    <row r="473" spans="1:32" s="2" customFormat="1" ht="15.75" customHeight="1" x14ac:dyDescent="0.25">
      <c r="A473" s="8" t="s">
        <v>1597</v>
      </c>
      <c r="B473" s="6" t="s">
        <v>446</v>
      </c>
      <c r="C473" s="17">
        <v>0</v>
      </c>
      <c r="D473" s="17">
        <v>0</v>
      </c>
      <c r="E473" s="17">
        <v>0</v>
      </c>
      <c r="F473" s="17">
        <f>IFERROR(AVERAGE(C473:E473),0)</f>
        <v>0</v>
      </c>
      <c r="G473" s="17">
        <v>3779.01</v>
      </c>
      <c r="H473" s="17">
        <f>7.86/7.58</f>
        <v>1.0369393139841689</v>
      </c>
      <c r="I473" s="17">
        <f>F473*G473*H473/1000</f>
        <v>0</v>
      </c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</row>
    <row r="474" spans="1:32" s="2" customFormat="1" x14ac:dyDescent="0.25">
      <c r="A474" s="8" t="s">
        <v>1598</v>
      </c>
      <c r="B474" s="6" t="s">
        <v>447</v>
      </c>
      <c r="C474" s="17">
        <v>0</v>
      </c>
      <c r="D474" s="17">
        <v>0</v>
      </c>
      <c r="E474" s="17">
        <v>0</v>
      </c>
      <c r="F474" s="17">
        <f>IFERROR(AVERAGE(C474:E474),0)</f>
        <v>0</v>
      </c>
      <c r="G474" s="17">
        <v>0</v>
      </c>
      <c r="H474" s="17">
        <f>7.86/7.58</f>
        <v>1.0369393139841689</v>
      </c>
      <c r="I474" s="17">
        <f>F474*G474*H474/1000</f>
        <v>0</v>
      </c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</row>
    <row r="475" spans="1:32" s="2" customFormat="1" ht="15.75" customHeight="1" x14ac:dyDescent="0.25">
      <c r="A475" s="8" t="s">
        <v>1488</v>
      </c>
      <c r="B475" s="6" t="s">
        <v>1589</v>
      </c>
      <c r="C475" s="17">
        <f>C476</f>
        <v>0</v>
      </c>
      <c r="D475" s="17">
        <f t="shared" ref="D475:E475" si="187">D476</f>
        <v>0</v>
      </c>
      <c r="E475" s="17">
        <f t="shared" si="187"/>
        <v>0</v>
      </c>
      <c r="F475" s="17">
        <v>0</v>
      </c>
      <c r="G475" s="17" t="s">
        <v>10</v>
      </c>
      <c r="H475" s="17" t="s">
        <v>10</v>
      </c>
      <c r="I475" s="17">
        <v>0</v>
      </c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</row>
    <row r="476" spans="1:32" s="2" customFormat="1" ht="15.75" customHeight="1" x14ac:dyDescent="0.25">
      <c r="A476" s="8" t="s">
        <v>1519</v>
      </c>
      <c r="B476" s="6" t="s">
        <v>454</v>
      </c>
      <c r="C476" s="17">
        <f>C477+C478</f>
        <v>0</v>
      </c>
      <c r="D476" s="17">
        <f t="shared" ref="D476:E476" si="188">D477+D478</f>
        <v>0</v>
      </c>
      <c r="E476" s="17">
        <f t="shared" si="188"/>
        <v>0</v>
      </c>
      <c r="F476" s="17">
        <v>0</v>
      </c>
      <c r="G476" s="17" t="s">
        <v>10</v>
      </c>
      <c r="H476" s="17" t="s">
        <v>10</v>
      </c>
      <c r="I476" s="17">
        <v>0</v>
      </c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</row>
    <row r="477" spans="1:32" s="2" customFormat="1" ht="15.75" customHeight="1" x14ac:dyDescent="0.25">
      <c r="A477" s="8" t="s">
        <v>1520</v>
      </c>
      <c r="B477" s="6" t="s">
        <v>446</v>
      </c>
      <c r="C477" s="17">
        <v>0</v>
      </c>
      <c r="D477" s="17">
        <v>0</v>
      </c>
      <c r="E477" s="17">
        <v>0</v>
      </c>
      <c r="F477" s="17">
        <f>IFERROR(AVERAGE(C477:E477),0)</f>
        <v>0</v>
      </c>
      <c r="G477" s="17">
        <v>4024.89</v>
      </c>
      <c r="H477" s="17">
        <f>7.86/7.58</f>
        <v>1.0369393139841689</v>
      </c>
      <c r="I477" s="17">
        <f>F477*G477*H477/1000</f>
        <v>0</v>
      </c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</row>
    <row r="478" spans="1:32" s="2" customFormat="1" ht="31.5" customHeight="1" x14ac:dyDescent="0.25">
      <c r="A478" s="8" t="s">
        <v>1521</v>
      </c>
      <c r="B478" s="6" t="s">
        <v>447</v>
      </c>
      <c r="C478" s="17">
        <v>0</v>
      </c>
      <c r="D478" s="17">
        <v>0</v>
      </c>
      <c r="E478" s="17">
        <v>0</v>
      </c>
      <c r="F478" s="17">
        <f>IFERROR(AVERAGE(C478:E478),0)</f>
        <v>0</v>
      </c>
      <c r="G478" s="17">
        <v>0</v>
      </c>
      <c r="H478" s="17">
        <f>7.86/7.58</f>
        <v>1.0369393139841689</v>
      </c>
      <c r="I478" s="17">
        <f>F478*G478*H478/1000</f>
        <v>0</v>
      </c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</row>
    <row r="479" spans="1:32" s="2" customFormat="1" ht="15.75" customHeight="1" x14ac:dyDescent="0.25">
      <c r="A479" s="8" t="s">
        <v>1436</v>
      </c>
      <c r="B479" s="6" t="s">
        <v>9</v>
      </c>
      <c r="C479" s="17" t="s">
        <v>10</v>
      </c>
      <c r="D479" s="17" t="s">
        <v>10</v>
      </c>
      <c r="E479" s="17" t="s">
        <v>10</v>
      </c>
      <c r="F479" s="17" t="s">
        <v>10</v>
      </c>
      <c r="G479" s="17" t="s">
        <v>10</v>
      </c>
      <c r="H479" s="17" t="s">
        <v>10</v>
      </c>
      <c r="I479" s="17" t="s">
        <v>10</v>
      </c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</row>
    <row r="480" spans="1:32" s="2" customFormat="1" ht="15.75" customHeight="1" x14ac:dyDescent="0.25">
      <c r="A480" s="8" t="s">
        <v>1522</v>
      </c>
      <c r="B480" s="6" t="s">
        <v>449</v>
      </c>
      <c r="C480" s="17">
        <v>0</v>
      </c>
      <c r="D480" s="17">
        <v>0</v>
      </c>
      <c r="E480" s="17">
        <v>0</v>
      </c>
      <c r="F480" s="17">
        <f>IFERROR(AVERAGE(C480:E480),0)</f>
        <v>0</v>
      </c>
      <c r="G480" s="17">
        <v>0</v>
      </c>
      <c r="H480" s="17">
        <v>0</v>
      </c>
      <c r="I480" s="17">
        <f>F480*G480*H480/1000</f>
        <v>0</v>
      </c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</row>
    <row r="481" spans="1:32" s="2" customFormat="1" ht="15.75" customHeight="1" x14ac:dyDescent="0.25">
      <c r="A481" s="8" t="s">
        <v>1523</v>
      </c>
      <c r="B481" s="6" t="s">
        <v>450</v>
      </c>
      <c r="C481" s="17">
        <v>0</v>
      </c>
      <c r="D481" s="17">
        <v>0</v>
      </c>
      <c r="E481" s="17">
        <v>0</v>
      </c>
      <c r="F481" s="17">
        <f>IFERROR(AVERAGE(C481:E481),0)</f>
        <v>0</v>
      </c>
      <c r="G481" s="17">
        <v>0</v>
      </c>
      <c r="H481" s="17">
        <v>0</v>
      </c>
      <c r="I481" s="17">
        <f>F481*G481*H481/1000</f>
        <v>0</v>
      </c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</row>
    <row r="482" spans="1:32" s="2" customFormat="1" ht="15.75" customHeight="1" x14ac:dyDescent="0.25">
      <c r="A482" s="8" t="s">
        <v>86</v>
      </c>
      <c r="B482" s="6" t="s">
        <v>87</v>
      </c>
      <c r="C482" s="17" t="s">
        <v>10</v>
      </c>
      <c r="D482" s="17" t="s">
        <v>10</v>
      </c>
      <c r="E482" s="17" t="s">
        <v>10</v>
      </c>
      <c r="F482" s="17" t="s">
        <v>10</v>
      </c>
      <c r="G482" s="17" t="s">
        <v>10</v>
      </c>
      <c r="H482" s="17" t="s">
        <v>10</v>
      </c>
      <c r="I482" s="17" t="s">
        <v>10</v>
      </c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</row>
    <row r="483" spans="1:32" s="2" customFormat="1" ht="15.75" customHeight="1" x14ac:dyDescent="0.25">
      <c r="A483" s="8" t="s">
        <v>459</v>
      </c>
      <c r="B483" s="6" t="s">
        <v>56</v>
      </c>
      <c r="C483" s="17">
        <v>0</v>
      </c>
      <c r="D483" s="17">
        <v>0</v>
      </c>
      <c r="E483" s="17">
        <v>0</v>
      </c>
      <c r="F483" s="17">
        <f>AVERAGE(C483:E483)</f>
        <v>0</v>
      </c>
      <c r="G483" s="17" t="s">
        <v>10</v>
      </c>
      <c r="H483" s="17" t="s">
        <v>10</v>
      </c>
      <c r="I483" s="17">
        <v>0</v>
      </c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</row>
    <row r="484" spans="1:32" s="2" customFormat="1" ht="15.75" customHeight="1" x14ac:dyDescent="0.25">
      <c r="A484" s="8" t="s">
        <v>460</v>
      </c>
      <c r="B484" s="6" t="s">
        <v>5</v>
      </c>
      <c r="C484" s="17">
        <v>0</v>
      </c>
      <c r="D484" s="17">
        <v>0</v>
      </c>
      <c r="E484" s="17">
        <v>0</v>
      </c>
      <c r="F484" s="17">
        <f t="shared" ref="F484:F534" si="189">AVERAGE(C484:E484)</f>
        <v>0</v>
      </c>
      <c r="G484" s="17" t="s">
        <v>10</v>
      </c>
      <c r="H484" s="17" t="s">
        <v>10</v>
      </c>
      <c r="I484" s="17">
        <v>0</v>
      </c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</row>
    <row r="485" spans="1:32" s="2" customFormat="1" ht="15.75" customHeight="1" x14ac:dyDescent="0.25">
      <c r="A485" s="8" t="s">
        <v>461</v>
      </c>
      <c r="B485" s="6" t="s">
        <v>190</v>
      </c>
      <c r="C485" s="17">
        <v>5.476</v>
      </c>
      <c r="D485" s="17">
        <v>9.9670000000000005</v>
      </c>
      <c r="E485" s="17">
        <v>0.27</v>
      </c>
      <c r="F485" s="17">
        <f t="shared" si="189"/>
        <v>5.2376666666666667</v>
      </c>
      <c r="G485" s="17">
        <v>1929913</v>
      </c>
      <c r="H485" s="17">
        <f>5.31/5.19</f>
        <v>1.0231213872832368</v>
      </c>
      <c r="I485" s="17">
        <f>F485*G485*H485/1000</f>
        <v>10341.957544341039</v>
      </c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</row>
    <row r="486" spans="1:32" s="2" customFormat="1" ht="15.75" customHeight="1" x14ac:dyDescent="0.25">
      <c r="A486" s="8" t="s">
        <v>462</v>
      </c>
      <c r="B486" s="6" t="s">
        <v>191</v>
      </c>
      <c r="C486" s="17">
        <v>1.391</v>
      </c>
      <c r="D486" s="17">
        <v>0.36599999999999999</v>
      </c>
      <c r="E486" s="17">
        <v>0</v>
      </c>
      <c r="F486" s="17">
        <f t="shared" si="189"/>
        <v>0.58566666666666667</v>
      </c>
      <c r="G486" s="17">
        <v>1525300</v>
      </c>
      <c r="H486" s="17">
        <f>5.13/5.02</f>
        <v>1.0219123505976095</v>
      </c>
      <c r="I486" s="17">
        <f>F486*G486*H486/1000</f>
        <v>912.89205000000004</v>
      </c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</row>
    <row r="487" spans="1:32" s="2" customFormat="1" x14ac:dyDescent="0.25">
      <c r="A487" s="8" t="s">
        <v>463</v>
      </c>
      <c r="B487" s="6" t="s">
        <v>192</v>
      </c>
      <c r="C487" s="17">
        <v>50.739000000000019</v>
      </c>
      <c r="D487" s="17">
        <v>66.613</v>
      </c>
      <c r="E487" s="17">
        <f>3.512-E485</f>
        <v>3.242</v>
      </c>
      <c r="F487" s="17">
        <f>AVERAGE(C487:E487)</f>
        <v>40.198000000000008</v>
      </c>
      <c r="G487" s="17">
        <v>1927419</v>
      </c>
      <c r="H487" s="17">
        <f>5.31/5.19</f>
        <v>1.0231213872832368</v>
      </c>
      <c r="I487" s="17">
        <f>F487*G487*H487/1000</f>
        <v>79269.796799271673</v>
      </c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</row>
    <row r="488" spans="1:32" s="2" customFormat="1" ht="15.75" customHeight="1" x14ac:dyDescent="0.25">
      <c r="A488" s="8" t="s">
        <v>464</v>
      </c>
      <c r="B488" s="6" t="s">
        <v>193</v>
      </c>
      <c r="C488" s="17">
        <v>6.9499999999999975</v>
      </c>
      <c r="D488" s="17">
        <v>14.343999999999999</v>
      </c>
      <c r="E488" s="17">
        <v>0</v>
      </c>
      <c r="F488" s="17">
        <f t="shared" si="189"/>
        <v>7.097999999999999</v>
      </c>
      <c r="G488" s="17">
        <v>2058647</v>
      </c>
      <c r="H488" s="17">
        <f>5.13/5.02</f>
        <v>1.0219123505976095</v>
      </c>
      <c r="I488" s="17">
        <f>F488*G488*H488/1000</f>
        <v>14932.465729637448</v>
      </c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</row>
    <row r="489" spans="1:32" s="2" customFormat="1" ht="15.75" customHeight="1" x14ac:dyDescent="0.25">
      <c r="A489" s="8" t="s">
        <v>465</v>
      </c>
      <c r="B489" s="6" t="s">
        <v>6</v>
      </c>
      <c r="C489" s="17">
        <v>0</v>
      </c>
      <c r="D489" s="17">
        <v>0</v>
      </c>
      <c r="E489" s="17">
        <v>0</v>
      </c>
      <c r="F489" s="17">
        <f t="shared" si="189"/>
        <v>0</v>
      </c>
      <c r="G489" s="17" t="s">
        <v>10</v>
      </c>
      <c r="H489" s="17" t="s">
        <v>10</v>
      </c>
      <c r="I489" s="17">
        <v>0</v>
      </c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</row>
    <row r="490" spans="1:32" s="2" customFormat="1" x14ac:dyDescent="0.25">
      <c r="A490" s="8" t="s">
        <v>466</v>
      </c>
      <c r="B490" s="6" t="s">
        <v>190</v>
      </c>
      <c r="C490" s="17">
        <v>0</v>
      </c>
      <c r="D490" s="17">
        <v>0.09</v>
      </c>
      <c r="E490" s="17">
        <v>0</v>
      </c>
      <c r="F490" s="17">
        <f t="shared" si="189"/>
        <v>0.03</v>
      </c>
      <c r="G490" s="17">
        <v>2672934</v>
      </c>
      <c r="H490" s="17">
        <f>5.31/5.19</f>
        <v>1.0231213872832368</v>
      </c>
      <c r="I490" s="17">
        <f>F490*G490*H490/1000</f>
        <v>82.042078265895938</v>
      </c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</row>
    <row r="491" spans="1:32" s="2" customFormat="1" ht="15.75" customHeight="1" x14ac:dyDescent="0.25">
      <c r="A491" s="8" t="s">
        <v>467</v>
      </c>
      <c r="B491" s="6" t="s">
        <v>191</v>
      </c>
      <c r="C491" s="17">
        <v>0</v>
      </c>
      <c r="D491" s="17">
        <v>0</v>
      </c>
      <c r="E491" s="17">
        <v>0</v>
      </c>
      <c r="F491" s="17">
        <f t="shared" si="189"/>
        <v>0</v>
      </c>
      <c r="G491" s="17">
        <v>3819466</v>
      </c>
      <c r="H491" s="17">
        <f>5.13/5.02</f>
        <v>1.0219123505976095</v>
      </c>
      <c r="I491" s="17">
        <f>F491*G491*H491/1000</f>
        <v>0</v>
      </c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</row>
    <row r="492" spans="1:32" s="2" customFormat="1" ht="15.75" customHeight="1" x14ac:dyDescent="0.25">
      <c r="A492" s="8" t="s">
        <v>468</v>
      </c>
      <c r="B492" s="6" t="s">
        <v>192</v>
      </c>
      <c r="C492" s="17">
        <v>0</v>
      </c>
      <c r="D492" s="17">
        <v>0</v>
      </c>
      <c r="E492" s="17">
        <v>0</v>
      </c>
      <c r="F492" s="17">
        <f t="shared" si="189"/>
        <v>0</v>
      </c>
      <c r="G492" s="17">
        <v>2541423</v>
      </c>
      <c r="H492" s="17">
        <f>5.31/5.19</f>
        <v>1.0231213872832368</v>
      </c>
      <c r="I492" s="17">
        <f>F492*G492*H492/1000</f>
        <v>0</v>
      </c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</row>
    <row r="493" spans="1:32" s="2" customFormat="1" ht="15.75" customHeight="1" x14ac:dyDescent="0.25">
      <c r="A493" s="8" t="s">
        <v>469</v>
      </c>
      <c r="B493" s="6" t="s">
        <v>193</v>
      </c>
      <c r="C493" s="17">
        <v>0</v>
      </c>
      <c r="D493" s="17">
        <v>0</v>
      </c>
      <c r="E493" s="17">
        <v>0</v>
      </c>
      <c r="F493" s="17">
        <f t="shared" si="189"/>
        <v>0</v>
      </c>
      <c r="G493" s="17">
        <v>5745485</v>
      </c>
      <c r="H493" s="17">
        <f>5.13/5.02</f>
        <v>1.0219123505976095</v>
      </c>
      <c r="I493" s="17">
        <f>F493*G493*H493/1000</f>
        <v>0</v>
      </c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</row>
    <row r="494" spans="1:32" s="2" customFormat="1" ht="47.25" customHeight="1" x14ac:dyDescent="0.25">
      <c r="A494" s="8" t="s">
        <v>470</v>
      </c>
      <c r="B494" s="6" t="s">
        <v>7</v>
      </c>
      <c r="C494" s="17">
        <v>0</v>
      </c>
      <c r="D494" s="17">
        <v>0</v>
      </c>
      <c r="E494" s="17">
        <v>0</v>
      </c>
      <c r="F494" s="17">
        <f t="shared" si="189"/>
        <v>0</v>
      </c>
      <c r="G494" s="17" t="s">
        <v>10</v>
      </c>
      <c r="H494" s="17" t="s">
        <v>10</v>
      </c>
      <c r="I494" s="17">
        <v>0</v>
      </c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</row>
    <row r="495" spans="1:32" s="2" customFormat="1" ht="15.75" customHeight="1" x14ac:dyDescent="0.25">
      <c r="A495" s="8" t="s">
        <v>471</v>
      </c>
      <c r="B495" s="6" t="s">
        <v>8</v>
      </c>
      <c r="C495" s="17">
        <v>0</v>
      </c>
      <c r="D495" s="17">
        <v>0</v>
      </c>
      <c r="E495" s="17">
        <v>0</v>
      </c>
      <c r="F495" s="17">
        <f t="shared" si="189"/>
        <v>0</v>
      </c>
      <c r="G495" s="17" t="s">
        <v>10</v>
      </c>
      <c r="H495" s="17" t="s">
        <v>10</v>
      </c>
      <c r="I495" s="17">
        <v>0</v>
      </c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</row>
    <row r="496" spans="1:32" s="2" customFormat="1" ht="15.75" customHeight="1" x14ac:dyDescent="0.25">
      <c r="A496" s="8" t="s">
        <v>472</v>
      </c>
      <c r="B496" s="6" t="s">
        <v>199</v>
      </c>
      <c r="C496" s="17">
        <v>14.26</v>
      </c>
      <c r="D496" s="17">
        <v>30</v>
      </c>
      <c r="E496" s="17">
        <v>0</v>
      </c>
      <c r="F496" s="17">
        <f t="shared" si="189"/>
        <v>14.753333333333332</v>
      </c>
      <c r="G496" s="17">
        <v>32791</v>
      </c>
      <c r="H496" s="17">
        <f>5.13/5.02</f>
        <v>1.0219123505976095</v>
      </c>
      <c r="I496" s="17">
        <f t="shared" ref="I496:I507" si="190">F496*G496*H496/1000</f>
        <v>494.37723478087645</v>
      </c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</row>
    <row r="497" spans="1:32" s="2" customFormat="1" ht="94.5" customHeight="1" x14ac:dyDescent="0.25">
      <c r="A497" s="8" t="s">
        <v>473</v>
      </c>
      <c r="B497" s="6" t="s">
        <v>200</v>
      </c>
      <c r="C497" s="17">
        <v>0</v>
      </c>
      <c r="D497" s="17">
        <v>30</v>
      </c>
      <c r="E497" s="17">
        <v>0</v>
      </c>
      <c r="F497" s="17">
        <f t="shared" si="189"/>
        <v>10</v>
      </c>
      <c r="G497" s="17">
        <v>11979</v>
      </c>
      <c r="H497" s="17">
        <f t="shared" ref="H497:H507" si="191">5.13/5.02</f>
        <v>1.0219123505976095</v>
      </c>
      <c r="I497" s="17">
        <f t="shared" si="190"/>
        <v>122.41488047808765</v>
      </c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</row>
    <row r="498" spans="1:32" s="2" customFormat="1" ht="15.75" customHeight="1" x14ac:dyDescent="0.25">
      <c r="A498" s="8" t="s">
        <v>474</v>
      </c>
      <c r="B498" s="6" t="s">
        <v>194</v>
      </c>
      <c r="C498" s="17">
        <v>330</v>
      </c>
      <c r="D498" s="17">
        <v>24</v>
      </c>
      <c r="E498" s="17">
        <v>0</v>
      </c>
      <c r="F498" s="17">
        <f t="shared" si="189"/>
        <v>118</v>
      </c>
      <c r="G498" s="17">
        <v>8410</v>
      </c>
      <c r="H498" s="17">
        <f t="shared" si="191"/>
        <v>1.0219123505976095</v>
      </c>
      <c r="I498" s="17">
        <f t="shared" si="190"/>
        <v>1014.1253784860558</v>
      </c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</row>
    <row r="499" spans="1:32" s="2" customFormat="1" ht="15.75" customHeight="1" x14ac:dyDescent="0.25">
      <c r="A499" s="8" t="s">
        <v>475</v>
      </c>
      <c r="B499" s="6" t="s">
        <v>201</v>
      </c>
      <c r="C499" s="17">
        <v>0</v>
      </c>
      <c r="D499" s="17">
        <v>0</v>
      </c>
      <c r="E499" s="17">
        <v>0</v>
      </c>
      <c r="F499" s="17">
        <f t="shared" si="189"/>
        <v>0</v>
      </c>
      <c r="G499" s="17">
        <v>7880</v>
      </c>
      <c r="H499" s="17">
        <f t="shared" si="191"/>
        <v>1.0219123505976095</v>
      </c>
      <c r="I499" s="17">
        <f t="shared" si="190"/>
        <v>0</v>
      </c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</row>
    <row r="500" spans="1:32" s="2" customFormat="1" ht="15.75" customHeight="1" x14ac:dyDescent="0.25">
      <c r="A500" s="8" t="s">
        <v>476</v>
      </c>
      <c r="B500" s="6" t="s">
        <v>477</v>
      </c>
      <c r="C500" s="17">
        <v>0</v>
      </c>
      <c r="D500" s="17">
        <v>0</v>
      </c>
      <c r="E500" s="17">
        <v>0</v>
      </c>
      <c r="F500" s="17">
        <f t="shared" si="189"/>
        <v>0</v>
      </c>
      <c r="G500" s="17">
        <v>5421</v>
      </c>
      <c r="H500" s="17">
        <f t="shared" si="191"/>
        <v>1.0219123505976095</v>
      </c>
      <c r="I500" s="17">
        <f t="shared" si="190"/>
        <v>0</v>
      </c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</row>
    <row r="501" spans="1:32" s="2" customFormat="1" ht="15.75" customHeight="1" x14ac:dyDescent="0.25">
      <c r="A501" s="8" t="s">
        <v>478</v>
      </c>
      <c r="B501" s="6" t="s">
        <v>479</v>
      </c>
      <c r="C501" s="17">
        <v>0</v>
      </c>
      <c r="D501" s="17">
        <v>0</v>
      </c>
      <c r="E501" s="17">
        <v>0</v>
      </c>
      <c r="F501" s="17">
        <f t="shared" si="189"/>
        <v>0</v>
      </c>
      <c r="G501" s="17">
        <v>0</v>
      </c>
      <c r="H501" s="17">
        <f t="shared" si="191"/>
        <v>1.0219123505976095</v>
      </c>
      <c r="I501" s="17">
        <f t="shared" si="190"/>
        <v>0</v>
      </c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</row>
    <row r="502" spans="1:32" s="2" customFormat="1" ht="15.75" customHeight="1" x14ac:dyDescent="0.25">
      <c r="A502" s="8" t="s">
        <v>480</v>
      </c>
      <c r="B502" s="6" t="s">
        <v>195</v>
      </c>
      <c r="C502" s="17">
        <v>90</v>
      </c>
      <c r="D502" s="17">
        <v>130</v>
      </c>
      <c r="E502" s="17">
        <v>0</v>
      </c>
      <c r="F502" s="17">
        <f t="shared" si="189"/>
        <v>73.333333333333329</v>
      </c>
      <c r="G502" s="17">
        <v>34626</v>
      </c>
      <c r="H502" s="17">
        <f t="shared" si="191"/>
        <v>1.0219123505976095</v>
      </c>
      <c r="I502" s="17">
        <f t="shared" si="190"/>
        <v>2594.8807171314738</v>
      </c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</row>
    <row r="503" spans="1:32" s="2" customFormat="1" ht="15.75" customHeight="1" x14ac:dyDescent="0.25">
      <c r="A503" s="8" t="s">
        <v>481</v>
      </c>
      <c r="B503" s="6" t="s">
        <v>196</v>
      </c>
      <c r="C503" s="17">
        <v>515</v>
      </c>
      <c r="D503" s="17">
        <v>825</v>
      </c>
      <c r="E503" s="17">
        <v>0</v>
      </c>
      <c r="F503" s="17">
        <f t="shared" si="189"/>
        <v>446.66666666666669</v>
      </c>
      <c r="G503" s="17">
        <v>16188</v>
      </c>
      <c r="H503" s="17">
        <f t="shared" si="191"/>
        <v>1.0219123505976095</v>
      </c>
      <c r="I503" s="17">
        <f t="shared" si="190"/>
        <v>7389.0803187250995</v>
      </c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</row>
    <row r="504" spans="1:32" s="2" customFormat="1" ht="15.75" customHeight="1" x14ac:dyDescent="0.25">
      <c r="A504" s="8" t="s">
        <v>482</v>
      </c>
      <c r="B504" s="6" t="s">
        <v>197</v>
      </c>
      <c r="C504" s="17">
        <v>611.79999999999995</v>
      </c>
      <c r="D504" s="17">
        <v>1143.5</v>
      </c>
      <c r="E504" s="17">
        <v>0</v>
      </c>
      <c r="F504" s="17">
        <f t="shared" si="189"/>
        <v>585.1</v>
      </c>
      <c r="G504" s="17">
        <v>7143</v>
      </c>
      <c r="H504" s="17">
        <f t="shared" si="191"/>
        <v>1.0219123505976095</v>
      </c>
      <c r="I504" s="17">
        <f t="shared" si="190"/>
        <v>4270.9491053784859</v>
      </c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</row>
    <row r="505" spans="1:32" s="2" customFormat="1" ht="15.75" customHeight="1" x14ac:dyDescent="0.25">
      <c r="A505" s="8" t="s">
        <v>483</v>
      </c>
      <c r="B505" s="6" t="s">
        <v>198</v>
      </c>
      <c r="C505" s="17">
        <v>0</v>
      </c>
      <c r="D505" s="17">
        <v>843</v>
      </c>
      <c r="E505" s="17">
        <v>0</v>
      </c>
      <c r="F505" s="17">
        <f t="shared" si="189"/>
        <v>281</v>
      </c>
      <c r="G505" s="17">
        <v>2942</v>
      </c>
      <c r="H505" s="17">
        <f t="shared" si="191"/>
        <v>1.0219123505976095</v>
      </c>
      <c r="I505" s="17">
        <f t="shared" si="190"/>
        <v>844.81698406374505</v>
      </c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</row>
    <row r="506" spans="1:32" s="2" customFormat="1" ht="15.75" customHeight="1" x14ac:dyDescent="0.25">
      <c r="A506" s="8" t="s">
        <v>484</v>
      </c>
      <c r="B506" s="6" t="s">
        <v>485</v>
      </c>
      <c r="C506" s="17">
        <v>0</v>
      </c>
      <c r="D506" s="17">
        <v>0</v>
      </c>
      <c r="E506" s="17">
        <v>0</v>
      </c>
      <c r="F506" s="17">
        <f t="shared" si="189"/>
        <v>0</v>
      </c>
      <c r="G506" s="17">
        <v>4946</v>
      </c>
      <c r="H506" s="17">
        <f t="shared" si="191"/>
        <v>1.0219123505976095</v>
      </c>
      <c r="I506" s="17">
        <f t="shared" si="190"/>
        <v>0</v>
      </c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</row>
    <row r="507" spans="1:32" s="2" customFormat="1" ht="15.75" customHeight="1" x14ac:dyDescent="0.25">
      <c r="A507" s="8" t="s">
        <v>486</v>
      </c>
      <c r="B507" s="6" t="s">
        <v>487</v>
      </c>
      <c r="C507" s="17">
        <v>0</v>
      </c>
      <c r="D507" s="17">
        <v>0</v>
      </c>
      <c r="E507" s="17">
        <v>0</v>
      </c>
      <c r="F507" s="17">
        <f t="shared" si="189"/>
        <v>0</v>
      </c>
      <c r="G507" s="17">
        <v>4796</v>
      </c>
      <c r="H507" s="17">
        <f t="shared" si="191"/>
        <v>1.0219123505976095</v>
      </c>
      <c r="I507" s="17">
        <f t="shared" si="190"/>
        <v>0</v>
      </c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</row>
    <row r="508" spans="1:32" s="2" customFormat="1" ht="15.75" customHeight="1" x14ac:dyDescent="0.25">
      <c r="A508" s="8" t="s">
        <v>488</v>
      </c>
      <c r="B508" s="6" t="s">
        <v>9</v>
      </c>
      <c r="C508" s="17">
        <v>0</v>
      </c>
      <c r="D508" s="17">
        <v>0</v>
      </c>
      <c r="E508" s="17">
        <v>0</v>
      </c>
      <c r="F508" s="17">
        <f t="shared" si="189"/>
        <v>0</v>
      </c>
      <c r="G508" s="17" t="s">
        <v>10</v>
      </c>
      <c r="H508" s="17" t="s">
        <v>10</v>
      </c>
      <c r="I508" s="17">
        <v>0</v>
      </c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</row>
    <row r="509" spans="1:32" s="2" customFormat="1" ht="31.5" customHeight="1" x14ac:dyDescent="0.25">
      <c r="A509" s="8" t="s">
        <v>489</v>
      </c>
      <c r="B509" s="6" t="s">
        <v>62</v>
      </c>
      <c r="C509" s="17">
        <v>0</v>
      </c>
      <c r="D509" s="17">
        <v>0</v>
      </c>
      <c r="E509" s="17">
        <v>0</v>
      </c>
      <c r="F509" s="17">
        <f t="shared" si="189"/>
        <v>0</v>
      </c>
      <c r="G509" s="17" t="s">
        <v>10</v>
      </c>
      <c r="H509" s="17" t="s">
        <v>10</v>
      </c>
      <c r="I509" s="17">
        <v>0</v>
      </c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</row>
    <row r="510" spans="1:32" s="2" customFormat="1" ht="15.75" customHeight="1" x14ac:dyDescent="0.25">
      <c r="A510" s="8" t="s">
        <v>490</v>
      </c>
      <c r="B510" s="6" t="s">
        <v>5</v>
      </c>
      <c r="C510" s="17">
        <v>0</v>
      </c>
      <c r="D510" s="17">
        <v>0</v>
      </c>
      <c r="E510" s="17">
        <v>0</v>
      </c>
      <c r="F510" s="17">
        <f t="shared" si="189"/>
        <v>0</v>
      </c>
      <c r="G510" s="17" t="s">
        <v>10</v>
      </c>
      <c r="H510" s="17" t="s">
        <v>10</v>
      </c>
      <c r="I510" s="17">
        <v>0</v>
      </c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</row>
    <row r="511" spans="1:32" s="2" customFormat="1" ht="15.75" customHeight="1" x14ac:dyDescent="0.25">
      <c r="A511" s="8" t="s">
        <v>491</v>
      </c>
      <c r="B511" s="6" t="s">
        <v>190</v>
      </c>
      <c r="C511" s="17">
        <v>1.4770000000000001</v>
      </c>
      <c r="D511" s="17">
        <v>0.52600000000000002</v>
      </c>
      <c r="E511" s="17">
        <v>0.68500000000000005</v>
      </c>
      <c r="F511" s="17">
        <f t="shared" si="189"/>
        <v>0.89600000000000002</v>
      </c>
      <c r="G511" s="17">
        <f>G485</f>
        <v>1929913</v>
      </c>
      <c r="H511" s="17">
        <f>5.31/5.19</f>
        <v>1.0231213872832368</v>
      </c>
      <c r="I511" s="17">
        <f>F511*G511*H511/1000</f>
        <v>1769.1835982427742</v>
      </c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</row>
    <row r="512" spans="1:32" s="2" customFormat="1" ht="15.75" customHeight="1" x14ac:dyDescent="0.25">
      <c r="A512" s="8" t="s">
        <v>492</v>
      </c>
      <c r="B512" s="6" t="s">
        <v>191</v>
      </c>
      <c r="C512" s="17">
        <v>25.749000000000002</v>
      </c>
      <c r="D512" s="17">
        <v>0.504</v>
      </c>
      <c r="E512" s="17">
        <v>0</v>
      </c>
      <c r="F512" s="17">
        <f t="shared" si="189"/>
        <v>8.7510000000000012</v>
      </c>
      <c r="G512" s="17">
        <f t="shared" ref="G512:G514" si="192">G486</f>
        <v>1525300</v>
      </c>
      <c r="H512" s="17">
        <f>5.13/5.02</f>
        <v>1.0219123505976095</v>
      </c>
      <c r="I512" s="17">
        <f>F512*G512*H512/1000</f>
        <v>13640.38417111554</v>
      </c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</row>
    <row r="513" spans="1:32" s="2" customFormat="1" ht="15.75" customHeight="1" x14ac:dyDescent="0.25">
      <c r="A513" s="8" t="s">
        <v>493</v>
      </c>
      <c r="B513" s="6" t="s">
        <v>192</v>
      </c>
      <c r="C513" s="17">
        <v>0.755</v>
      </c>
      <c r="D513" s="17">
        <v>2.0720000000000001</v>
      </c>
      <c r="E513" s="17">
        <f>1.42-E511</f>
        <v>0.73499999999999988</v>
      </c>
      <c r="F513" s="17">
        <f t="shared" si="189"/>
        <v>1.1873333333333334</v>
      </c>
      <c r="G513" s="17">
        <f t="shared" si="192"/>
        <v>1927419</v>
      </c>
      <c r="H513" s="17">
        <f>5.31/5.19</f>
        <v>1.0231213872832368</v>
      </c>
      <c r="I513" s="17">
        <f>F513*G513*H513/1000</f>
        <v>2341.4018624393057</v>
      </c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</row>
    <row r="514" spans="1:32" s="2" customFormat="1" ht="15.75" customHeight="1" x14ac:dyDescent="0.25">
      <c r="A514" s="8" t="s">
        <v>494</v>
      </c>
      <c r="B514" s="6" t="s">
        <v>193</v>
      </c>
      <c r="C514" s="17">
        <v>1.9139999999999999</v>
      </c>
      <c r="D514" s="17">
        <v>8.7449999999999992</v>
      </c>
      <c r="E514" s="17">
        <v>0</v>
      </c>
      <c r="F514" s="17">
        <f t="shared" si="189"/>
        <v>3.5529999999999995</v>
      </c>
      <c r="G514" s="17">
        <f t="shared" si="192"/>
        <v>2058647</v>
      </c>
      <c r="H514" s="17">
        <f>5.13/5.02</f>
        <v>1.0219123505976095</v>
      </c>
      <c r="I514" s="17">
        <f>F514*G514*H514/1000</f>
        <v>7474.6478919980073</v>
      </c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</row>
    <row r="515" spans="1:32" s="2" customFormat="1" ht="15.75" customHeight="1" x14ac:dyDescent="0.25">
      <c r="A515" s="8" t="s">
        <v>495</v>
      </c>
      <c r="B515" s="6" t="s">
        <v>6</v>
      </c>
      <c r="C515" s="17">
        <v>0</v>
      </c>
      <c r="D515" s="17">
        <v>0</v>
      </c>
      <c r="E515" s="17">
        <v>0</v>
      </c>
      <c r="F515" s="17">
        <f t="shared" si="189"/>
        <v>0</v>
      </c>
      <c r="G515" s="17" t="s">
        <v>10</v>
      </c>
      <c r="H515" s="17" t="s">
        <v>10</v>
      </c>
      <c r="I515" s="17">
        <v>0</v>
      </c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</row>
    <row r="516" spans="1:32" s="2" customFormat="1" ht="15.75" customHeight="1" x14ac:dyDescent="0.25">
      <c r="A516" s="8" t="s">
        <v>496</v>
      </c>
      <c r="B516" s="6" t="s">
        <v>190</v>
      </c>
      <c r="C516" s="17">
        <v>0</v>
      </c>
      <c r="D516" s="17">
        <v>0</v>
      </c>
      <c r="E516" s="17">
        <v>0</v>
      </c>
      <c r="F516" s="17">
        <f t="shared" si="189"/>
        <v>0</v>
      </c>
      <c r="G516" s="17">
        <f>G490</f>
        <v>2672934</v>
      </c>
      <c r="H516" s="17">
        <f>5.31/5.19</f>
        <v>1.0231213872832368</v>
      </c>
      <c r="I516" s="17">
        <f>F516*G516*H516/1000</f>
        <v>0</v>
      </c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</row>
    <row r="517" spans="1:32" s="2" customFormat="1" ht="15.75" customHeight="1" x14ac:dyDescent="0.25">
      <c r="A517" s="8" t="s">
        <v>497</v>
      </c>
      <c r="B517" s="6" t="s">
        <v>191</v>
      </c>
      <c r="C517" s="17">
        <v>0</v>
      </c>
      <c r="D517" s="17">
        <v>0</v>
      </c>
      <c r="E517" s="17">
        <v>0</v>
      </c>
      <c r="F517" s="17">
        <f t="shared" si="189"/>
        <v>0</v>
      </c>
      <c r="G517" s="17">
        <f t="shared" ref="G517:G519" si="193">G491</f>
        <v>3819466</v>
      </c>
      <c r="H517" s="17">
        <f>5.13/5.02</f>
        <v>1.0219123505976095</v>
      </c>
      <c r="I517" s="17">
        <f>F517*G517*H517/1000</f>
        <v>0</v>
      </c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</row>
    <row r="518" spans="1:32" s="2" customFormat="1" ht="15.75" customHeight="1" x14ac:dyDescent="0.25">
      <c r="A518" s="8" t="s">
        <v>498</v>
      </c>
      <c r="B518" s="6" t="s">
        <v>192</v>
      </c>
      <c r="C518" s="17">
        <v>0</v>
      </c>
      <c r="D518" s="17">
        <v>0</v>
      </c>
      <c r="E518" s="17">
        <v>0.12</v>
      </c>
      <c r="F518" s="17">
        <f t="shared" si="189"/>
        <v>0.04</v>
      </c>
      <c r="G518" s="17">
        <f t="shared" si="193"/>
        <v>2541423</v>
      </c>
      <c r="H518" s="17">
        <f>5.31/5.19</f>
        <v>1.0231213872832368</v>
      </c>
      <c r="I518" s="17">
        <f>F518*G518*H518/1000</f>
        <v>104.00736901734102</v>
      </c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</row>
    <row r="519" spans="1:32" s="2" customFormat="1" ht="15.75" customHeight="1" x14ac:dyDescent="0.25">
      <c r="A519" s="8" t="s">
        <v>499</v>
      </c>
      <c r="B519" s="6" t="s">
        <v>193</v>
      </c>
      <c r="C519" s="17">
        <v>0</v>
      </c>
      <c r="D519" s="17">
        <v>0</v>
      </c>
      <c r="E519" s="17">
        <v>0.15</v>
      </c>
      <c r="F519" s="17">
        <f t="shared" si="189"/>
        <v>4.9999999999999996E-2</v>
      </c>
      <c r="G519" s="17">
        <f t="shared" si="193"/>
        <v>5745485</v>
      </c>
      <c r="H519" s="17">
        <f>5.13/5.02</f>
        <v>1.0219123505976095</v>
      </c>
      <c r="I519" s="17">
        <f>F519*G519*H519/1000</f>
        <v>293.56910408366537</v>
      </c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</row>
    <row r="520" spans="1:32" s="2" customFormat="1" ht="15.75" customHeight="1" x14ac:dyDescent="0.25">
      <c r="A520" s="8" t="s">
        <v>500</v>
      </c>
      <c r="B520" s="6" t="s">
        <v>7</v>
      </c>
      <c r="C520" s="17">
        <v>0</v>
      </c>
      <c r="D520" s="17">
        <v>0</v>
      </c>
      <c r="E520" s="17">
        <v>0</v>
      </c>
      <c r="F520" s="17">
        <f t="shared" si="189"/>
        <v>0</v>
      </c>
      <c r="G520" s="17" t="s">
        <v>10</v>
      </c>
      <c r="H520" s="17" t="s">
        <v>10</v>
      </c>
      <c r="I520" s="17">
        <v>0</v>
      </c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</row>
    <row r="521" spans="1:32" s="2" customFormat="1" ht="15.75" customHeight="1" x14ac:dyDescent="0.25">
      <c r="A521" s="8" t="s">
        <v>501</v>
      </c>
      <c r="B521" s="6" t="s">
        <v>8</v>
      </c>
      <c r="C521" s="17">
        <v>0</v>
      </c>
      <c r="D521" s="17">
        <v>0</v>
      </c>
      <c r="E521" s="17">
        <v>0</v>
      </c>
      <c r="F521" s="17">
        <f t="shared" si="189"/>
        <v>0</v>
      </c>
      <c r="G521" s="17" t="s">
        <v>10</v>
      </c>
      <c r="H521" s="17" t="s">
        <v>10</v>
      </c>
      <c r="I521" s="17">
        <v>0</v>
      </c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</row>
    <row r="522" spans="1:32" s="2" customFormat="1" x14ac:dyDescent="0.25">
      <c r="A522" s="8" t="s">
        <v>502</v>
      </c>
      <c r="B522" s="6" t="s">
        <v>199</v>
      </c>
      <c r="C522" s="17">
        <v>0</v>
      </c>
      <c r="D522" s="17">
        <v>0</v>
      </c>
      <c r="E522" s="17">
        <v>0</v>
      </c>
      <c r="F522" s="17">
        <f t="shared" si="189"/>
        <v>0</v>
      </c>
      <c r="G522" s="17">
        <f>G496</f>
        <v>32791</v>
      </c>
      <c r="H522" s="17">
        <f>5.13/5.02</f>
        <v>1.0219123505976095</v>
      </c>
      <c r="I522" s="17">
        <f t="shared" ref="I522:I533" si="194">F522*G522*H522/1000</f>
        <v>0</v>
      </c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</row>
    <row r="523" spans="1:32" s="2" customFormat="1" ht="15.75" customHeight="1" x14ac:dyDescent="0.25">
      <c r="A523" s="8" t="s">
        <v>503</v>
      </c>
      <c r="B523" s="6" t="s">
        <v>200</v>
      </c>
      <c r="C523" s="17">
        <v>1</v>
      </c>
      <c r="D523" s="17">
        <v>0</v>
      </c>
      <c r="E523" s="17">
        <v>0</v>
      </c>
      <c r="F523" s="17">
        <f t="shared" si="189"/>
        <v>0.33333333333333331</v>
      </c>
      <c r="G523" s="17">
        <f t="shared" ref="G523:G533" si="195">G497</f>
        <v>11979</v>
      </c>
      <c r="H523" s="17">
        <f t="shared" ref="H523:H533" si="196">5.13/5.02</f>
        <v>1.0219123505976095</v>
      </c>
      <c r="I523" s="17">
        <f t="shared" si="194"/>
        <v>4.0804960159362551</v>
      </c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</row>
    <row r="524" spans="1:32" s="2" customFormat="1" ht="15.75" customHeight="1" x14ac:dyDescent="0.25">
      <c r="A524" s="8" t="s">
        <v>504</v>
      </c>
      <c r="B524" s="6" t="s">
        <v>194</v>
      </c>
      <c r="C524" s="17">
        <v>0</v>
      </c>
      <c r="D524" s="17">
        <v>0</v>
      </c>
      <c r="E524" s="17">
        <v>0</v>
      </c>
      <c r="F524" s="17">
        <f t="shared" si="189"/>
        <v>0</v>
      </c>
      <c r="G524" s="17">
        <f t="shared" si="195"/>
        <v>8410</v>
      </c>
      <c r="H524" s="17">
        <f t="shared" si="196"/>
        <v>1.0219123505976095</v>
      </c>
      <c r="I524" s="17">
        <f t="shared" si="194"/>
        <v>0</v>
      </c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</row>
    <row r="525" spans="1:32" s="2" customFormat="1" ht="15.75" customHeight="1" x14ac:dyDescent="0.25">
      <c r="A525" s="8" t="s">
        <v>505</v>
      </c>
      <c r="B525" s="6" t="s">
        <v>201</v>
      </c>
      <c r="C525" s="17">
        <v>15</v>
      </c>
      <c r="D525" s="17">
        <v>135</v>
      </c>
      <c r="E525" s="17">
        <v>0</v>
      </c>
      <c r="F525" s="17">
        <f t="shared" si="189"/>
        <v>50</v>
      </c>
      <c r="G525" s="17">
        <f t="shared" si="195"/>
        <v>7880</v>
      </c>
      <c r="H525" s="17">
        <f t="shared" si="196"/>
        <v>1.0219123505976095</v>
      </c>
      <c r="I525" s="17">
        <f t="shared" si="194"/>
        <v>402.63346613545815</v>
      </c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</row>
    <row r="526" spans="1:32" s="2" customFormat="1" ht="15.75" customHeight="1" x14ac:dyDescent="0.25">
      <c r="A526" s="8" t="s">
        <v>506</v>
      </c>
      <c r="B526" s="6" t="s">
        <v>477</v>
      </c>
      <c r="C526" s="17">
        <v>0</v>
      </c>
      <c r="D526" s="17">
        <v>0</v>
      </c>
      <c r="E526" s="17">
        <v>0</v>
      </c>
      <c r="F526" s="17">
        <f t="shared" si="189"/>
        <v>0</v>
      </c>
      <c r="G526" s="17">
        <f t="shared" si="195"/>
        <v>5421</v>
      </c>
      <c r="H526" s="17">
        <f t="shared" si="196"/>
        <v>1.0219123505976095</v>
      </c>
      <c r="I526" s="17">
        <f t="shared" si="194"/>
        <v>0</v>
      </c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</row>
    <row r="527" spans="1:32" s="2" customFormat="1" ht="15.75" customHeight="1" x14ac:dyDescent="0.25">
      <c r="A527" s="8" t="s">
        <v>507</v>
      </c>
      <c r="B527" s="6" t="s">
        <v>479</v>
      </c>
      <c r="C527" s="17">
        <v>0</v>
      </c>
      <c r="D527" s="17">
        <v>0</v>
      </c>
      <c r="E527" s="17">
        <v>0</v>
      </c>
      <c r="F527" s="17">
        <f t="shared" si="189"/>
        <v>0</v>
      </c>
      <c r="G527" s="17">
        <f t="shared" si="195"/>
        <v>0</v>
      </c>
      <c r="H527" s="17">
        <f>5.13/5.02</f>
        <v>1.0219123505976095</v>
      </c>
      <c r="I527" s="17">
        <f t="shared" si="194"/>
        <v>0</v>
      </c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</row>
    <row r="528" spans="1:32" s="2" customFormat="1" ht="15.75" customHeight="1" x14ac:dyDescent="0.25">
      <c r="A528" s="8" t="s">
        <v>508</v>
      </c>
      <c r="B528" s="6" t="s">
        <v>195</v>
      </c>
      <c r="C528" s="17">
        <v>10</v>
      </c>
      <c r="D528" s="17">
        <v>10</v>
      </c>
      <c r="E528" s="17">
        <v>0</v>
      </c>
      <c r="F528" s="17">
        <f t="shared" si="189"/>
        <v>6.666666666666667</v>
      </c>
      <c r="G528" s="17">
        <f t="shared" si="195"/>
        <v>34626</v>
      </c>
      <c r="H528" s="17">
        <f t="shared" si="196"/>
        <v>1.0219123505976095</v>
      </c>
      <c r="I528" s="17">
        <f t="shared" si="194"/>
        <v>235.89824701195218</v>
      </c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</row>
    <row r="529" spans="1:32" s="2" customFormat="1" ht="15.75" customHeight="1" x14ac:dyDescent="0.25">
      <c r="A529" s="8" t="s">
        <v>509</v>
      </c>
      <c r="B529" s="6" t="s">
        <v>196</v>
      </c>
      <c r="C529" s="17">
        <v>29</v>
      </c>
      <c r="D529" s="17">
        <v>70</v>
      </c>
      <c r="E529" s="17">
        <v>0</v>
      </c>
      <c r="F529" s="17">
        <f t="shared" si="189"/>
        <v>33</v>
      </c>
      <c r="G529" s="17">
        <f t="shared" si="195"/>
        <v>16188</v>
      </c>
      <c r="H529" s="17">
        <f t="shared" si="196"/>
        <v>1.0219123505976095</v>
      </c>
      <c r="I529" s="17">
        <f t="shared" si="194"/>
        <v>545.90966533864548</v>
      </c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</row>
    <row r="530" spans="1:32" s="2" customFormat="1" ht="15.75" customHeight="1" x14ac:dyDescent="0.25">
      <c r="A530" s="8" t="s">
        <v>510</v>
      </c>
      <c r="B530" s="6" t="s">
        <v>197</v>
      </c>
      <c r="C530" s="17">
        <v>129.38999999999999</v>
      </c>
      <c r="D530" s="17">
        <v>413</v>
      </c>
      <c r="E530" s="17">
        <v>0</v>
      </c>
      <c r="F530" s="17">
        <f t="shared" si="189"/>
        <v>180.79666666666665</v>
      </c>
      <c r="G530" s="17">
        <f t="shared" si="195"/>
        <v>7143</v>
      </c>
      <c r="H530" s="17">
        <f t="shared" si="196"/>
        <v>1.0219123505976095</v>
      </c>
      <c r="I530" s="17">
        <f t="shared" si="194"/>
        <v>1319.7288698605576</v>
      </c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</row>
    <row r="531" spans="1:32" s="2" customFormat="1" ht="15.75" customHeight="1" x14ac:dyDescent="0.25">
      <c r="A531" s="8" t="s">
        <v>511</v>
      </c>
      <c r="B531" s="6" t="s">
        <v>198</v>
      </c>
      <c r="C531" s="17">
        <v>0</v>
      </c>
      <c r="D531" s="17">
        <v>89.9</v>
      </c>
      <c r="E531" s="17">
        <v>225</v>
      </c>
      <c r="F531" s="17">
        <f t="shared" si="189"/>
        <v>104.96666666666665</v>
      </c>
      <c r="G531" s="17">
        <f t="shared" si="195"/>
        <v>2942</v>
      </c>
      <c r="H531" s="17">
        <f t="shared" si="196"/>
        <v>1.0219123505976095</v>
      </c>
      <c r="I531" s="17">
        <f t="shared" si="194"/>
        <v>315.57872868525891</v>
      </c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</row>
    <row r="532" spans="1:32" s="2" customFormat="1" ht="15.75" customHeight="1" x14ac:dyDescent="0.25">
      <c r="A532" s="8" t="s">
        <v>512</v>
      </c>
      <c r="B532" s="6" t="s">
        <v>485</v>
      </c>
      <c r="C532" s="17">
        <v>0</v>
      </c>
      <c r="D532" s="17">
        <v>0</v>
      </c>
      <c r="E532" s="17">
        <v>567</v>
      </c>
      <c r="F532" s="17">
        <f t="shared" si="189"/>
        <v>189</v>
      </c>
      <c r="G532" s="17">
        <f t="shared" si="195"/>
        <v>4946</v>
      </c>
      <c r="H532" s="17">
        <f t="shared" si="196"/>
        <v>1.0219123505976095</v>
      </c>
      <c r="I532" s="17">
        <f t="shared" si="194"/>
        <v>955.27753386454174</v>
      </c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</row>
    <row r="533" spans="1:32" s="2" customFormat="1" ht="31.5" customHeight="1" x14ac:dyDescent="0.25">
      <c r="A533" s="8" t="s">
        <v>513</v>
      </c>
      <c r="B533" s="6" t="s">
        <v>487</v>
      </c>
      <c r="C533" s="17">
        <v>0</v>
      </c>
      <c r="D533" s="17">
        <v>0</v>
      </c>
      <c r="E533" s="17">
        <v>0</v>
      </c>
      <c r="F533" s="17">
        <f t="shared" si="189"/>
        <v>0</v>
      </c>
      <c r="G533" s="17">
        <f t="shared" si="195"/>
        <v>4796</v>
      </c>
      <c r="H533" s="17">
        <f t="shared" si="196"/>
        <v>1.0219123505976095</v>
      </c>
      <c r="I533" s="17">
        <f t="shared" si="194"/>
        <v>0</v>
      </c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</row>
    <row r="534" spans="1:32" s="2" customFormat="1" ht="15.75" customHeight="1" x14ac:dyDescent="0.25">
      <c r="A534" s="8" t="s">
        <v>514</v>
      </c>
      <c r="B534" s="6" t="s">
        <v>9</v>
      </c>
      <c r="C534" s="17">
        <v>0</v>
      </c>
      <c r="D534" s="17">
        <v>0</v>
      </c>
      <c r="E534" s="17">
        <v>0</v>
      </c>
      <c r="F534" s="17">
        <f t="shared" si="189"/>
        <v>0</v>
      </c>
      <c r="G534" s="17" t="s">
        <v>10</v>
      </c>
      <c r="H534" s="17" t="s">
        <v>10</v>
      </c>
      <c r="I534" s="17">
        <v>0</v>
      </c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</row>
    <row r="535" spans="1:32" s="2" customFormat="1" ht="15.75" customHeight="1" x14ac:dyDescent="0.25">
      <c r="A535" s="8" t="s">
        <v>53</v>
      </c>
      <c r="B535" s="6" t="s">
        <v>89</v>
      </c>
      <c r="C535" s="17" t="s">
        <v>10</v>
      </c>
      <c r="D535" s="17" t="s">
        <v>10</v>
      </c>
      <c r="E535" s="17" t="s">
        <v>10</v>
      </c>
      <c r="F535" s="17" t="s">
        <v>10</v>
      </c>
      <c r="G535" s="17" t="s">
        <v>10</v>
      </c>
      <c r="H535" s="17" t="s">
        <v>10</v>
      </c>
      <c r="I535" s="17" t="s">
        <v>10</v>
      </c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</row>
    <row r="536" spans="1:32" s="2" customFormat="1" ht="110.25" x14ac:dyDescent="0.25">
      <c r="A536" s="8" t="s">
        <v>55</v>
      </c>
      <c r="B536" s="6" t="s">
        <v>56</v>
      </c>
      <c r="C536" s="17">
        <v>4461.3279999999995</v>
      </c>
      <c r="D536" s="17">
        <v>1882.3495</v>
      </c>
      <c r="E536" s="17">
        <v>45.727000000000004</v>
      </c>
      <c r="F536" s="17">
        <f t="shared" ref="F536:F599" si="197">(C536+D536+E536)/3</f>
        <v>2129.8015</v>
      </c>
      <c r="G536" s="17" t="s">
        <v>10</v>
      </c>
      <c r="H536" s="17" t="s">
        <v>10</v>
      </c>
      <c r="I536" s="17">
        <f>I537+I592+I663+I686+I845</f>
        <v>59177.177820241457</v>
      </c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</row>
    <row r="537" spans="1:32" s="2" customFormat="1" ht="15.75" customHeight="1" x14ac:dyDescent="0.25">
      <c r="A537" s="8" t="s">
        <v>57</v>
      </c>
      <c r="B537" s="6" t="s">
        <v>5</v>
      </c>
      <c r="C537" s="17">
        <v>76.884</v>
      </c>
      <c r="D537" s="17">
        <v>50.297000000000004</v>
      </c>
      <c r="E537" s="17">
        <v>42.757000000000005</v>
      </c>
      <c r="F537" s="17">
        <f t="shared" si="197"/>
        <v>56.646000000000008</v>
      </c>
      <c r="G537" s="17" t="s">
        <v>10</v>
      </c>
      <c r="H537" s="17" t="s">
        <v>10</v>
      </c>
      <c r="I537" s="17">
        <f>I538+I565</f>
        <v>52467.040880312561</v>
      </c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</row>
    <row r="538" spans="1:32" s="2" customFormat="1" ht="15.75" customHeight="1" x14ac:dyDescent="0.25">
      <c r="A538" s="8" t="s">
        <v>730</v>
      </c>
      <c r="B538" s="6" t="s">
        <v>202</v>
      </c>
      <c r="C538" s="17">
        <v>19.55</v>
      </c>
      <c r="D538" s="17">
        <v>4.3070000000000004</v>
      </c>
      <c r="E538" s="17">
        <v>5.8689999999999998</v>
      </c>
      <c r="F538" s="17">
        <f t="shared" si="197"/>
        <v>9.908666666666667</v>
      </c>
      <c r="G538" s="17" t="s">
        <v>10</v>
      </c>
      <c r="H538" s="17" t="s">
        <v>10</v>
      </c>
      <c r="I538" s="17">
        <f>I539+I552</f>
        <v>10065.974657297698</v>
      </c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</row>
    <row r="539" spans="1:32" s="2" customFormat="1" ht="15.75" customHeight="1" x14ac:dyDescent="0.25">
      <c r="A539" s="8" t="s">
        <v>731</v>
      </c>
      <c r="B539" s="6" t="s">
        <v>515</v>
      </c>
      <c r="C539" s="17">
        <v>19.548999999999999</v>
      </c>
      <c r="D539" s="17">
        <v>4.7380000000000004</v>
      </c>
      <c r="E539" s="17">
        <v>5.8689999999999998</v>
      </c>
      <c r="F539" s="17">
        <f t="shared" si="197"/>
        <v>10.052</v>
      </c>
      <c r="G539" s="17" t="s">
        <v>10</v>
      </c>
      <c r="H539" s="17" t="s">
        <v>10</v>
      </c>
      <c r="I539" s="17">
        <f>SUM(I540:I551)</f>
        <v>10065.974657297698</v>
      </c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</row>
    <row r="540" spans="1:32" s="2" customFormat="1" ht="15.75" customHeight="1" x14ac:dyDescent="0.25">
      <c r="A540" s="8" t="s">
        <v>732</v>
      </c>
      <c r="B540" s="6" t="s">
        <v>203</v>
      </c>
      <c r="C540" s="17">
        <v>15.609</v>
      </c>
      <c r="D540" s="17">
        <v>3.8240000000000003</v>
      </c>
      <c r="E540" s="17">
        <v>2.0699999999999998</v>
      </c>
      <c r="F540" s="17">
        <f t="shared" si="197"/>
        <v>7.1676666666666664</v>
      </c>
      <c r="G540" s="17">
        <v>786592</v>
      </c>
      <c r="H540" s="17">
        <f>4.69/4.49</f>
        <v>1.0445434298440981</v>
      </c>
      <c r="I540" s="17">
        <f t="shared" ref="I540:I551" si="198">(F540*G540*H540)/1000</f>
        <v>5889.1664194090572</v>
      </c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</row>
    <row r="541" spans="1:32" s="2" customFormat="1" ht="47.25" x14ac:dyDescent="0.25">
      <c r="A541" s="8" t="s">
        <v>733</v>
      </c>
      <c r="B541" s="6" t="s">
        <v>204</v>
      </c>
      <c r="C541" s="17">
        <v>0.45999999999999996</v>
      </c>
      <c r="D541" s="17">
        <v>0.65</v>
      </c>
      <c r="E541" s="17">
        <v>0</v>
      </c>
      <c r="F541" s="17">
        <f t="shared" si="197"/>
        <v>0.36999999999999994</v>
      </c>
      <c r="G541" s="17">
        <v>884796</v>
      </c>
      <c r="H541" s="17">
        <f t="shared" ref="H541:H564" si="199">4.69/4.49</f>
        <v>1.0445434298440981</v>
      </c>
      <c r="I541" s="17">
        <f t="shared" si="198"/>
        <v>341.95690396436527</v>
      </c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</row>
    <row r="542" spans="1:32" s="2" customFormat="1" ht="15.75" customHeight="1" x14ac:dyDescent="0.25">
      <c r="A542" s="8" t="s">
        <v>734</v>
      </c>
      <c r="B542" s="6" t="s">
        <v>205</v>
      </c>
      <c r="C542" s="17">
        <v>0</v>
      </c>
      <c r="D542" s="17">
        <v>0</v>
      </c>
      <c r="E542" s="17">
        <v>2.9809999999999999</v>
      </c>
      <c r="F542" s="17">
        <f t="shared" si="197"/>
        <v>0.99366666666666659</v>
      </c>
      <c r="G542" s="17">
        <v>1204218</v>
      </c>
      <c r="H542" s="17">
        <f t="shared" si="199"/>
        <v>1.0445434298440981</v>
      </c>
      <c r="I542" s="17">
        <f t="shared" si="198"/>
        <v>1249.8915659999998</v>
      </c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</row>
    <row r="543" spans="1:32" s="2" customFormat="1" ht="15.75" customHeight="1" x14ac:dyDescent="0.25">
      <c r="A543" s="8" t="s">
        <v>735</v>
      </c>
      <c r="B543" s="6" t="s">
        <v>206</v>
      </c>
      <c r="C543" s="17">
        <v>0</v>
      </c>
      <c r="D543" s="17">
        <v>0</v>
      </c>
      <c r="E543" s="17">
        <v>0.33200000000000002</v>
      </c>
      <c r="F543" s="17">
        <f t="shared" si="197"/>
        <v>0.11066666666666668</v>
      </c>
      <c r="G543" s="17">
        <v>1378956</v>
      </c>
      <c r="H543" s="17">
        <f t="shared" si="199"/>
        <v>1.0445434298440981</v>
      </c>
      <c r="I543" s="17">
        <f t="shared" si="198"/>
        <v>159.4019902360802</v>
      </c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</row>
    <row r="544" spans="1:32" s="2" customFormat="1" ht="15.75" customHeight="1" x14ac:dyDescent="0.25">
      <c r="A544" s="8" t="s">
        <v>736</v>
      </c>
      <c r="B544" s="6" t="s">
        <v>516</v>
      </c>
      <c r="C544" s="17">
        <v>0</v>
      </c>
      <c r="D544" s="17">
        <v>0</v>
      </c>
      <c r="E544" s="17">
        <v>0</v>
      </c>
      <c r="F544" s="17">
        <f t="shared" si="197"/>
        <v>0</v>
      </c>
      <c r="G544" s="17">
        <v>1262914</v>
      </c>
      <c r="H544" s="17">
        <f t="shared" si="199"/>
        <v>1.0445434298440981</v>
      </c>
      <c r="I544" s="17">
        <f t="shared" si="198"/>
        <v>0</v>
      </c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</row>
    <row r="545" spans="1:32" s="2" customFormat="1" ht="15.75" customHeight="1" x14ac:dyDescent="0.25">
      <c r="A545" s="8" t="s">
        <v>737</v>
      </c>
      <c r="B545" s="6" t="s">
        <v>517</v>
      </c>
      <c r="C545" s="17">
        <v>0</v>
      </c>
      <c r="D545" s="17">
        <v>0</v>
      </c>
      <c r="E545" s="17">
        <v>0</v>
      </c>
      <c r="F545" s="17">
        <f t="shared" si="197"/>
        <v>0</v>
      </c>
      <c r="G545" s="17">
        <v>1397692</v>
      </c>
      <c r="H545" s="17">
        <f t="shared" si="199"/>
        <v>1.0445434298440981</v>
      </c>
      <c r="I545" s="17">
        <f t="shared" si="198"/>
        <v>0</v>
      </c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</row>
    <row r="546" spans="1:32" s="2" customFormat="1" ht="15.75" customHeight="1" x14ac:dyDescent="0.25">
      <c r="A546" s="8" t="s">
        <v>738</v>
      </c>
      <c r="B546" s="6" t="s">
        <v>94</v>
      </c>
      <c r="C546" s="17">
        <v>3.48</v>
      </c>
      <c r="D546" s="17">
        <v>0.26400000000000001</v>
      </c>
      <c r="E546" s="17">
        <v>0.108</v>
      </c>
      <c r="F546" s="17">
        <f t="shared" si="197"/>
        <v>1.284</v>
      </c>
      <c r="G546" s="17">
        <v>1637698</v>
      </c>
      <c r="H546" s="17">
        <f t="shared" si="199"/>
        <v>1.0445434298440981</v>
      </c>
      <c r="I546" s="17">
        <f t="shared" si="198"/>
        <v>2196.4703447839647</v>
      </c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</row>
    <row r="547" spans="1:32" s="2" customFormat="1" ht="15.75" customHeight="1" x14ac:dyDescent="0.25">
      <c r="A547" s="8" t="s">
        <v>739</v>
      </c>
      <c r="B547" s="6" t="s">
        <v>518</v>
      </c>
      <c r="C547" s="17">
        <v>0</v>
      </c>
      <c r="D547" s="17">
        <v>0</v>
      </c>
      <c r="E547" s="17">
        <v>0</v>
      </c>
      <c r="F547" s="17">
        <f t="shared" si="197"/>
        <v>0</v>
      </c>
      <c r="G547" s="17">
        <v>1812473</v>
      </c>
      <c r="H547" s="17">
        <f t="shared" si="199"/>
        <v>1.0445434298440981</v>
      </c>
      <c r="I547" s="17">
        <f t="shared" si="198"/>
        <v>0</v>
      </c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</row>
    <row r="548" spans="1:32" s="2" customFormat="1" ht="63" x14ac:dyDescent="0.25">
      <c r="A548" s="8" t="s">
        <v>740</v>
      </c>
      <c r="B548" s="6" t="s">
        <v>207</v>
      </c>
      <c r="C548" s="17">
        <v>0</v>
      </c>
      <c r="D548" s="17">
        <v>0</v>
      </c>
      <c r="E548" s="17">
        <v>0.378</v>
      </c>
      <c r="F548" s="17">
        <f t="shared" si="197"/>
        <v>0.126</v>
      </c>
      <c r="G548" s="17">
        <v>1740621</v>
      </c>
      <c r="H548" s="17">
        <f t="shared" si="199"/>
        <v>1.0445434298440981</v>
      </c>
      <c r="I548" s="17">
        <f t="shared" si="198"/>
        <v>229.08743290423166</v>
      </c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</row>
    <row r="549" spans="1:32" s="2" customFormat="1" ht="15.75" customHeight="1" x14ac:dyDescent="0.25">
      <c r="A549" s="8" t="s">
        <v>741</v>
      </c>
      <c r="B549" s="6" t="s">
        <v>208</v>
      </c>
      <c r="C549" s="17">
        <v>0</v>
      </c>
      <c r="D549" s="17">
        <v>0</v>
      </c>
      <c r="E549" s="17">
        <v>0</v>
      </c>
      <c r="F549" s="17">
        <f t="shared" si="197"/>
        <v>0</v>
      </c>
      <c r="G549" s="17">
        <v>1926379</v>
      </c>
      <c r="H549" s="17">
        <f t="shared" si="199"/>
        <v>1.0445434298440981</v>
      </c>
      <c r="I549" s="17">
        <f t="shared" si="198"/>
        <v>0</v>
      </c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</row>
    <row r="550" spans="1:32" s="2" customFormat="1" ht="15.75" customHeight="1" x14ac:dyDescent="0.25">
      <c r="A550" s="8" t="s">
        <v>742</v>
      </c>
      <c r="B550" s="6" t="s">
        <v>519</v>
      </c>
      <c r="C550" s="17">
        <v>0</v>
      </c>
      <c r="D550" s="17">
        <v>0</v>
      </c>
      <c r="E550" s="17">
        <v>0</v>
      </c>
      <c r="F550" s="17">
        <f t="shared" si="197"/>
        <v>0</v>
      </c>
      <c r="G550" s="17">
        <v>1825462</v>
      </c>
      <c r="H550" s="17">
        <f t="shared" si="199"/>
        <v>1.0445434298440981</v>
      </c>
      <c r="I550" s="17">
        <f t="shared" si="198"/>
        <v>0</v>
      </c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</row>
    <row r="551" spans="1:32" s="2" customFormat="1" ht="47.25" x14ac:dyDescent="0.25">
      <c r="A551" s="8" t="s">
        <v>743</v>
      </c>
      <c r="B551" s="6" t="s">
        <v>520</v>
      </c>
      <c r="C551" s="17">
        <v>0</v>
      </c>
      <c r="D551" s="17">
        <v>0</v>
      </c>
      <c r="E551" s="17">
        <v>0</v>
      </c>
      <c r="F551" s="17">
        <f t="shared" si="197"/>
        <v>0</v>
      </c>
      <c r="G551" s="17">
        <v>2020274</v>
      </c>
      <c r="H551" s="17">
        <f t="shared" si="199"/>
        <v>1.0445434298440981</v>
      </c>
      <c r="I551" s="17">
        <f t="shared" si="198"/>
        <v>0</v>
      </c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</row>
    <row r="552" spans="1:32" s="2" customFormat="1" ht="31.5" customHeight="1" x14ac:dyDescent="0.25">
      <c r="A552" s="8" t="s">
        <v>744</v>
      </c>
      <c r="B552" s="6" t="s">
        <v>521</v>
      </c>
      <c r="C552" s="17">
        <v>0</v>
      </c>
      <c r="D552" s="17">
        <v>0</v>
      </c>
      <c r="E552" s="17">
        <v>0</v>
      </c>
      <c r="F552" s="17">
        <f t="shared" si="197"/>
        <v>0</v>
      </c>
      <c r="G552" s="17" t="s">
        <v>10</v>
      </c>
      <c r="H552" s="17" t="s">
        <v>10</v>
      </c>
      <c r="I552" s="17">
        <f>SUM(I553:I564)</f>
        <v>0</v>
      </c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</row>
    <row r="553" spans="1:32" s="2" customFormat="1" ht="15.75" customHeight="1" x14ac:dyDescent="0.25">
      <c r="A553" s="8" t="s">
        <v>745</v>
      </c>
      <c r="B553" s="6" t="s">
        <v>203</v>
      </c>
      <c r="C553" s="17">
        <v>0</v>
      </c>
      <c r="D553" s="17">
        <v>0</v>
      </c>
      <c r="E553" s="17">
        <v>0</v>
      </c>
      <c r="F553" s="17">
        <f t="shared" si="197"/>
        <v>0</v>
      </c>
      <c r="G553" s="17">
        <v>841653</v>
      </c>
      <c r="H553" s="17">
        <f t="shared" si="199"/>
        <v>1.0445434298440981</v>
      </c>
      <c r="I553" s="17">
        <f t="shared" ref="I553:I564" si="200">(F553*G553*H553)/1000</f>
        <v>0</v>
      </c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</row>
    <row r="554" spans="1:32" s="2" customFormat="1" ht="15.75" customHeight="1" x14ac:dyDescent="0.25">
      <c r="A554" s="8" t="s">
        <v>746</v>
      </c>
      <c r="B554" s="6" t="s">
        <v>204</v>
      </c>
      <c r="C554" s="17">
        <v>0</v>
      </c>
      <c r="D554" s="17">
        <v>0</v>
      </c>
      <c r="E554" s="17">
        <v>0</v>
      </c>
      <c r="F554" s="17">
        <f t="shared" si="197"/>
        <v>0</v>
      </c>
      <c r="G554" s="17">
        <v>946731</v>
      </c>
      <c r="H554" s="17">
        <f t="shared" si="199"/>
        <v>1.0445434298440981</v>
      </c>
      <c r="I554" s="17">
        <f t="shared" si="200"/>
        <v>0</v>
      </c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</row>
    <row r="555" spans="1:32" s="2" customFormat="1" ht="63" x14ac:dyDescent="0.25">
      <c r="A555" s="8" t="s">
        <v>747</v>
      </c>
      <c r="B555" s="6" t="s">
        <v>205</v>
      </c>
      <c r="C555" s="17">
        <v>0</v>
      </c>
      <c r="D555" s="17">
        <v>0</v>
      </c>
      <c r="E555" s="17">
        <v>0</v>
      </c>
      <c r="F555" s="17">
        <f t="shared" si="197"/>
        <v>0</v>
      </c>
      <c r="G555" s="17">
        <v>1288513</v>
      </c>
      <c r="H555" s="17">
        <f t="shared" si="199"/>
        <v>1.0445434298440981</v>
      </c>
      <c r="I555" s="17">
        <f t="shared" si="200"/>
        <v>0</v>
      </c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</row>
    <row r="556" spans="1:32" s="2" customFormat="1" ht="63" customHeight="1" x14ac:dyDescent="0.25">
      <c r="A556" s="8" t="s">
        <v>748</v>
      </c>
      <c r="B556" s="6" t="s">
        <v>206</v>
      </c>
      <c r="C556" s="17">
        <v>0</v>
      </c>
      <c r="D556" s="17">
        <v>0</v>
      </c>
      <c r="E556" s="17">
        <v>0</v>
      </c>
      <c r="F556" s="17">
        <f t="shared" si="197"/>
        <v>0</v>
      </c>
      <c r="G556" s="17">
        <v>1475483</v>
      </c>
      <c r="H556" s="17">
        <f t="shared" si="199"/>
        <v>1.0445434298440981</v>
      </c>
      <c r="I556" s="17">
        <f t="shared" si="200"/>
        <v>0</v>
      </c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</row>
    <row r="557" spans="1:32" s="2" customFormat="1" ht="15.75" customHeight="1" x14ac:dyDescent="0.25">
      <c r="A557" s="8" t="s">
        <v>749</v>
      </c>
      <c r="B557" s="6" t="s">
        <v>516</v>
      </c>
      <c r="C557" s="17">
        <v>0</v>
      </c>
      <c r="D557" s="17">
        <v>0</v>
      </c>
      <c r="E557" s="17">
        <v>0</v>
      </c>
      <c r="F557" s="17">
        <f t="shared" si="197"/>
        <v>0</v>
      </c>
      <c r="G557" s="17">
        <v>1352493</v>
      </c>
      <c r="H557" s="17">
        <f t="shared" si="199"/>
        <v>1.0445434298440981</v>
      </c>
      <c r="I557" s="17">
        <f t="shared" si="200"/>
        <v>0</v>
      </c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</row>
    <row r="558" spans="1:32" s="2" customFormat="1" ht="15.75" customHeight="1" x14ac:dyDescent="0.25">
      <c r="A558" s="8" t="s">
        <v>750</v>
      </c>
      <c r="B558" s="6" t="s">
        <v>517</v>
      </c>
      <c r="C558" s="17">
        <v>0</v>
      </c>
      <c r="D558" s="17">
        <v>0</v>
      </c>
      <c r="E558" s="17">
        <v>0</v>
      </c>
      <c r="F558" s="17">
        <f t="shared" si="197"/>
        <v>0</v>
      </c>
      <c r="G558" s="17">
        <v>1495530</v>
      </c>
      <c r="H558" s="17">
        <f t="shared" si="199"/>
        <v>1.0445434298440981</v>
      </c>
      <c r="I558" s="17">
        <f t="shared" si="200"/>
        <v>0</v>
      </c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</row>
    <row r="559" spans="1:32" s="2" customFormat="1" ht="15.75" customHeight="1" x14ac:dyDescent="0.25">
      <c r="A559" s="8" t="s">
        <v>751</v>
      </c>
      <c r="B559" s="6" t="s">
        <v>94</v>
      </c>
      <c r="C559" s="17">
        <v>0</v>
      </c>
      <c r="D559" s="17">
        <v>0</v>
      </c>
      <c r="E559" s="17">
        <v>0</v>
      </c>
      <c r="F559" s="17">
        <f t="shared" si="197"/>
        <v>0</v>
      </c>
      <c r="G559" s="17">
        <v>1752337</v>
      </c>
      <c r="H559" s="17">
        <f t="shared" si="199"/>
        <v>1.0445434298440981</v>
      </c>
      <c r="I559" s="17">
        <f t="shared" si="200"/>
        <v>0</v>
      </c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</row>
    <row r="560" spans="1:32" s="2" customFormat="1" ht="110.25" customHeight="1" x14ac:dyDescent="0.25">
      <c r="A560" s="8" t="s">
        <v>752</v>
      </c>
      <c r="B560" s="6" t="s">
        <v>518</v>
      </c>
      <c r="C560" s="17">
        <v>0</v>
      </c>
      <c r="D560" s="17">
        <v>0</v>
      </c>
      <c r="E560" s="17">
        <v>0</v>
      </c>
      <c r="F560" s="17">
        <f t="shared" si="197"/>
        <v>0</v>
      </c>
      <c r="G560" s="17">
        <v>1939346</v>
      </c>
      <c r="H560" s="17">
        <f t="shared" si="199"/>
        <v>1.0445434298440981</v>
      </c>
      <c r="I560" s="17">
        <f t="shared" si="200"/>
        <v>0</v>
      </c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</row>
    <row r="561" spans="1:32" s="2" customFormat="1" ht="31.5" customHeight="1" x14ac:dyDescent="0.25">
      <c r="A561" s="8" t="s">
        <v>753</v>
      </c>
      <c r="B561" s="6" t="s">
        <v>207</v>
      </c>
      <c r="C561" s="17">
        <v>0</v>
      </c>
      <c r="D561" s="17">
        <v>0</v>
      </c>
      <c r="E561" s="17">
        <v>0</v>
      </c>
      <c r="F561" s="17">
        <f t="shared" si="197"/>
        <v>0</v>
      </c>
      <c r="G561" s="17">
        <v>1862464</v>
      </c>
      <c r="H561" s="17">
        <f t="shared" si="199"/>
        <v>1.0445434298440981</v>
      </c>
      <c r="I561" s="17">
        <f t="shared" si="200"/>
        <v>0</v>
      </c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</row>
    <row r="562" spans="1:32" s="2" customFormat="1" ht="15.75" customHeight="1" x14ac:dyDescent="0.25">
      <c r="A562" s="8" t="s">
        <v>754</v>
      </c>
      <c r="B562" s="6" t="s">
        <v>208</v>
      </c>
      <c r="C562" s="17">
        <v>0</v>
      </c>
      <c r="D562" s="17">
        <v>0</v>
      </c>
      <c r="E562" s="17">
        <v>0</v>
      </c>
      <c r="F562" s="17">
        <f t="shared" si="197"/>
        <v>0</v>
      </c>
      <c r="G562" s="17">
        <v>2061225</v>
      </c>
      <c r="H562" s="17">
        <f t="shared" si="199"/>
        <v>1.0445434298440981</v>
      </c>
      <c r="I562" s="17">
        <f t="shared" si="200"/>
        <v>0</v>
      </c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</row>
    <row r="563" spans="1:32" s="2" customFormat="1" ht="15.75" customHeight="1" x14ac:dyDescent="0.25">
      <c r="A563" s="8" t="s">
        <v>755</v>
      </c>
      <c r="B563" s="6" t="s">
        <v>519</v>
      </c>
      <c r="C563" s="17">
        <v>0</v>
      </c>
      <c r="D563" s="17">
        <v>0</v>
      </c>
      <c r="E563" s="17">
        <v>0</v>
      </c>
      <c r="F563" s="17">
        <f t="shared" si="197"/>
        <v>0</v>
      </c>
      <c r="G563" s="17">
        <v>1953244</v>
      </c>
      <c r="H563" s="17">
        <f t="shared" si="199"/>
        <v>1.0445434298440981</v>
      </c>
      <c r="I563" s="17">
        <f t="shared" si="200"/>
        <v>0</v>
      </c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</row>
    <row r="564" spans="1:32" s="2" customFormat="1" ht="15.75" customHeight="1" x14ac:dyDescent="0.25">
      <c r="A564" s="8" t="s">
        <v>756</v>
      </c>
      <c r="B564" s="6" t="s">
        <v>520</v>
      </c>
      <c r="C564" s="17">
        <v>0</v>
      </c>
      <c r="D564" s="17">
        <v>0</v>
      </c>
      <c r="E564" s="17">
        <v>0</v>
      </c>
      <c r="F564" s="17">
        <f t="shared" si="197"/>
        <v>0</v>
      </c>
      <c r="G564" s="17">
        <v>2161693</v>
      </c>
      <c r="H564" s="17">
        <f t="shared" si="199"/>
        <v>1.0445434298440981</v>
      </c>
      <c r="I564" s="17">
        <f t="shared" si="200"/>
        <v>0</v>
      </c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</row>
    <row r="565" spans="1:32" s="2" customFormat="1" ht="15.75" customHeight="1" x14ac:dyDescent="0.25">
      <c r="A565" s="8" t="s">
        <v>757</v>
      </c>
      <c r="B565" s="6" t="s">
        <v>209</v>
      </c>
      <c r="C565" s="17">
        <v>57.34</v>
      </c>
      <c r="D565" s="17">
        <v>45.99</v>
      </c>
      <c r="E565" s="17">
        <v>36.888000000000005</v>
      </c>
      <c r="F565" s="17">
        <f t="shared" si="197"/>
        <v>46.739333333333342</v>
      </c>
      <c r="G565" s="17" t="s">
        <v>10</v>
      </c>
      <c r="H565" s="17" t="s">
        <v>10</v>
      </c>
      <c r="I565" s="17">
        <f>I566+I579</f>
        <v>42401.066223014859</v>
      </c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</row>
    <row r="566" spans="1:32" s="2" customFormat="1" ht="31.5" customHeight="1" x14ac:dyDescent="0.25">
      <c r="A566" s="8" t="s">
        <v>758</v>
      </c>
      <c r="B566" s="6" t="s">
        <v>515</v>
      </c>
      <c r="C566" s="17">
        <v>57.34</v>
      </c>
      <c r="D566" s="17">
        <v>45.562000000000012</v>
      </c>
      <c r="E566" s="17">
        <v>36.888000000000005</v>
      </c>
      <c r="F566" s="17">
        <f t="shared" si="197"/>
        <v>46.596666666666671</v>
      </c>
      <c r="G566" s="17" t="s">
        <v>10</v>
      </c>
      <c r="H566" s="17" t="s">
        <v>10</v>
      </c>
      <c r="I566" s="17">
        <f>SUM(I567:I578)</f>
        <v>42401.066223014859</v>
      </c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</row>
    <row r="567" spans="1:32" s="2" customFormat="1" ht="15.75" customHeight="1" x14ac:dyDescent="0.25">
      <c r="A567" s="8" t="s">
        <v>759</v>
      </c>
      <c r="B567" s="6" t="s">
        <v>203</v>
      </c>
      <c r="C567" s="17">
        <v>50.94</v>
      </c>
      <c r="D567" s="17">
        <v>41.222000000000008</v>
      </c>
      <c r="E567" s="17">
        <v>21.728000000000009</v>
      </c>
      <c r="F567" s="17">
        <f t="shared" si="197"/>
        <v>37.963333333333338</v>
      </c>
      <c r="G567" s="17">
        <v>772731</v>
      </c>
      <c r="H567" s="17">
        <f t="shared" ref="H567:H591" si="201">4.69/4.49</f>
        <v>1.0445434298440981</v>
      </c>
      <c r="I567" s="17">
        <f t="shared" ref="I567:I578" si="202">(F567*G567*H567)/1000</f>
        <v>30642.14584536749</v>
      </c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</row>
    <row r="568" spans="1:32" s="2" customFormat="1" ht="15.75" customHeight="1" x14ac:dyDescent="0.25">
      <c r="A568" s="8" t="s">
        <v>760</v>
      </c>
      <c r="B568" s="6" t="s">
        <v>204</v>
      </c>
      <c r="C568" s="17">
        <v>0.45999999999999996</v>
      </c>
      <c r="D568" s="17">
        <v>0</v>
      </c>
      <c r="E568" s="17">
        <v>0</v>
      </c>
      <c r="F568" s="17">
        <f t="shared" si="197"/>
        <v>0.15333333333333332</v>
      </c>
      <c r="G568" s="17">
        <v>827128</v>
      </c>
      <c r="H568" s="17">
        <f t="shared" si="201"/>
        <v>1.0445434298440981</v>
      </c>
      <c r="I568" s="17">
        <f t="shared" si="202"/>
        <v>132.47557143281367</v>
      </c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</row>
    <row r="569" spans="1:32" s="2" customFormat="1" ht="15.75" customHeight="1" x14ac:dyDescent="0.25">
      <c r="A569" s="8" t="s">
        <v>761</v>
      </c>
      <c r="B569" s="6" t="s">
        <v>205</v>
      </c>
      <c r="C569" s="17">
        <v>0</v>
      </c>
      <c r="D569" s="17">
        <v>0</v>
      </c>
      <c r="E569" s="17">
        <v>10.005999999999998</v>
      </c>
      <c r="F569" s="17">
        <f t="shared" si="197"/>
        <v>3.3353333333333328</v>
      </c>
      <c r="G569" s="17">
        <v>1106559</v>
      </c>
      <c r="H569" s="17">
        <f t="shared" si="201"/>
        <v>1.0445434298440981</v>
      </c>
      <c r="I569" s="17">
        <f t="shared" si="202"/>
        <v>3855.1414751492202</v>
      </c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</row>
    <row r="570" spans="1:32" s="2" customFormat="1" ht="15.75" customHeight="1" x14ac:dyDescent="0.25">
      <c r="A570" s="8" t="s">
        <v>762</v>
      </c>
      <c r="B570" s="6" t="s">
        <v>206</v>
      </c>
      <c r="C570" s="17">
        <v>0</v>
      </c>
      <c r="D570" s="17">
        <v>0</v>
      </c>
      <c r="E570" s="17">
        <v>0.64999999999999991</v>
      </c>
      <c r="F570" s="17">
        <f t="shared" si="197"/>
        <v>0.21666666666666665</v>
      </c>
      <c r="G570" s="17">
        <v>1224650</v>
      </c>
      <c r="H570" s="17">
        <f t="shared" si="201"/>
        <v>1.0445434298440981</v>
      </c>
      <c r="I570" s="17">
        <f t="shared" si="202"/>
        <v>277.16002412769114</v>
      </c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</row>
    <row r="571" spans="1:32" s="2" customFormat="1" ht="47.25" customHeight="1" x14ac:dyDescent="0.25">
      <c r="A571" s="8" t="s">
        <v>763</v>
      </c>
      <c r="B571" s="6" t="s">
        <v>516</v>
      </c>
      <c r="C571" s="17">
        <v>0</v>
      </c>
      <c r="D571" s="17">
        <v>0</v>
      </c>
      <c r="E571" s="17">
        <v>0</v>
      </c>
      <c r="F571" s="17">
        <f t="shared" si="197"/>
        <v>0</v>
      </c>
      <c r="G571" s="17">
        <v>1151706</v>
      </c>
      <c r="H571" s="17">
        <f t="shared" si="201"/>
        <v>1.0445434298440981</v>
      </c>
      <c r="I571" s="17">
        <f t="shared" si="202"/>
        <v>0</v>
      </c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</row>
    <row r="572" spans="1:32" s="2" customFormat="1" ht="94.5" customHeight="1" x14ac:dyDescent="0.25">
      <c r="A572" s="8" t="s">
        <v>764</v>
      </c>
      <c r="B572" s="6" t="s">
        <v>517</v>
      </c>
      <c r="C572" s="17">
        <v>0</v>
      </c>
      <c r="D572" s="17">
        <v>0</v>
      </c>
      <c r="E572" s="17">
        <v>0</v>
      </c>
      <c r="F572" s="17">
        <f t="shared" si="197"/>
        <v>0</v>
      </c>
      <c r="G572" s="17">
        <v>1274615</v>
      </c>
      <c r="H572" s="17">
        <f t="shared" si="201"/>
        <v>1.0445434298440981</v>
      </c>
      <c r="I572" s="17">
        <f t="shared" si="202"/>
        <v>0</v>
      </c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</row>
    <row r="573" spans="1:32" s="2" customFormat="1" ht="15.75" customHeight="1" x14ac:dyDescent="0.25">
      <c r="A573" s="8" t="s">
        <v>765</v>
      </c>
      <c r="B573" s="6" t="s">
        <v>94</v>
      </c>
      <c r="C573" s="17">
        <v>5.8899999999999988</v>
      </c>
      <c r="D573" s="17">
        <v>4.28</v>
      </c>
      <c r="E573" s="17">
        <v>4.4769999999999994</v>
      </c>
      <c r="F573" s="17">
        <f t="shared" si="197"/>
        <v>4.8823333333333325</v>
      </c>
      <c r="G573" s="17">
        <v>1454439</v>
      </c>
      <c r="H573" s="17">
        <f t="shared" si="201"/>
        <v>1.0445434298440981</v>
      </c>
      <c r="I573" s="17">
        <f t="shared" si="202"/>
        <v>7417.3614012449889</v>
      </c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</row>
    <row r="574" spans="1:32" s="2" customFormat="1" ht="15.75" customHeight="1" x14ac:dyDescent="0.25">
      <c r="A574" s="8" t="s">
        <v>766</v>
      </c>
      <c r="B574" s="6" t="s">
        <v>518</v>
      </c>
      <c r="C574" s="17">
        <v>0.05</v>
      </c>
      <c r="D574" s="17">
        <v>0.06</v>
      </c>
      <c r="E574" s="17">
        <v>2.7E-2</v>
      </c>
      <c r="F574" s="17">
        <f t="shared" si="197"/>
        <v>4.5666666666666668E-2</v>
      </c>
      <c r="G574" s="17">
        <v>1609656</v>
      </c>
      <c r="H574" s="17">
        <f t="shared" si="201"/>
        <v>1.0445434298440981</v>
      </c>
      <c r="I574" s="17">
        <f t="shared" si="202"/>
        <v>76.781905692650341</v>
      </c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</row>
    <row r="575" spans="1:32" s="2" customFormat="1" ht="15.75" customHeight="1" x14ac:dyDescent="0.25">
      <c r="A575" s="8" t="s">
        <v>767</v>
      </c>
      <c r="B575" s="6" t="s">
        <v>207</v>
      </c>
      <c r="C575" s="17">
        <v>0</v>
      </c>
      <c r="D575" s="17">
        <v>0</v>
      </c>
      <c r="E575" s="17">
        <v>0</v>
      </c>
      <c r="F575" s="17">
        <f t="shared" si="197"/>
        <v>0</v>
      </c>
      <c r="G575" s="17">
        <v>1545844</v>
      </c>
      <c r="H575" s="17">
        <f t="shared" si="201"/>
        <v>1.0445434298440981</v>
      </c>
      <c r="I575" s="17">
        <f t="shared" si="202"/>
        <v>0</v>
      </c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</row>
    <row r="576" spans="1:32" s="2" customFormat="1" ht="15.75" customHeight="1" x14ac:dyDescent="0.25">
      <c r="A576" s="8" t="s">
        <v>768</v>
      </c>
      <c r="B576" s="6" t="s">
        <v>208</v>
      </c>
      <c r="C576" s="17">
        <v>0</v>
      </c>
      <c r="D576" s="17">
        <v>0</v>
      </c>
      <c r="E576" s="17">
        <v>0</v>
      </c>
      <c r="F576" s="17">
        <f t="shared" si="197"/>
        <v>0</v>
      </c>
      <c r="G576" s="17">
        <v>1710816</v>
      </c>
      <c r="H576" s="17">
        <f t="shared" si="201"/>
        <v>1.0445434298440981</v>
      </c>
      <c r="I576" s="17">
        <f t="shared" si="202"/>
        <v>0</v>
      </c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</row>
    <row r="577" spans="1:32" s="2" customFormat="1" ht="15.75" customHeight="1" x14ac:dyDescent="0.25">
      <c r="A577" s="8" t="s">
        <v>769</v>
      </c>
      <c r="B577" s="6" t="s">
        <v>519</v>
      </c>
      <c r="C577" s="17">
        <v>0</v>
      </c>
      <c r="D577" s="17">
        <v>0</v>
      </c>
      <c r="E577" s="17">
        <v>0</v>
      </c>
      <c r="F577" s="17">
        <f t="shared" si="197"/>
        <v>0</v>
      </c>
      <c r="G577" s="17">
        <v>1621192</v>
      </c>
      <c r="H577" s="17">
        <f t="shared" si="201"/>
        <v>1.0445434298440981</v>
      </c>
      <c r="I577" s="17">
        <f t="shared" si="202"/>
        <v>0</v>
      </c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</row>
    <row r="578" spans="1:32" s="2" customFormat="1" ht="15.75" customHeight="1" x14ac:dyDescent="0.25">
      <c r="A578" s="8" t="s">
        <v>770</v>
      </c>
      <c r="B578" s="6" t="s">
        <v>520</v>
      </c>
      <c r="C578" s="17">
        <v>0</v>
      </c>
      <c r="D578" s="17">
        <v>0</v>
      </c>
      <c r="E578" s="17">
        <v>0</v>
      </c>
      <c r="F578" s="17">
        <f t="shared" si="197"/>
        <v>0</v>
      </c>
      <c r="G578" s="17">
        <v>1794204</v>
      </c>
      <c r="H578" s="17">
        <f t="shared" si="201"/>
        <v>1.0445434298440981</v>
      </c>
      <c r="I578" s="17">
        <f t="shared" si="202"/>
        <v>0</v>
      </c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</row>
    <row r="579" spans="1:32" s="2" customFormat="1" ht="15.75" customHeight="1" x14ac:dyDescent="0.25">
      <c r="A579" s="8" t="s">
        <v>771</v>
      </c>
      <c r="B579" s="6" t="s">
        <v>521</v>
      </c>
      <c r="C579" s="17">
        <v>0</v>
      </c>
      <c r="D579" s="17">
        <v>0</v>
      </c>
      <c r="E579" s="17">
        <v>0</v>
      </c>
      <c r="F579" s="17">
        <f t="shared" si="197"/>
        <v>0</v>
      </c>
      <c r="G579" s="17" t="s">
        <v>10</v>
      </c>
      <c r="H579" s="17" t="s">
        <v>10</v>
      </c>
      <c r="I579" s="17">
        <f>SUM(I580:I591)</f>
        <v>0</v>
      </c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</row>
    <row r="580" spans="1:32" s="2" customFormat="1" ht="15.75" customHeight="1" x14ac:dyDescent="0.25">
      <c r="A580" s="8" t="s">
        <v>772</v>
      </c>
      <c r="B580" s="6" t="s">
        <v>203</v>
      </c>
      <c r="C580" s="17">
        <v>0</v>
      </c>
      <c r="D580" s="17">
        <v>0</v>
      </c>
      <c r="E580" s="17">
        <v>0</v>
      </c>
      <c r="F580" s="17">
        <f t="shared" si="197"/>
        <v>0</v>
      </c>
      <c r="G580" s="17">
        <v>826822</v>
      </c>
      <c r="H580" s="17">
        <f t="shared" si="201"/>
        <v>1.0445434298440981</v>
      </c>
      <c r="I580" s="17">
        <f t="shared" ref="I580:I591" si="203">(F580*G580*H580)/1000</f>
        <v>0</v>
      </c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</row>
    <row r="581" spans="1:32" s="2" customFormat="1" ht="15.75" customHeight="1" x14ac:dyDescent="0.25">
      <c r="A581" s="8" t="s">
        <v>773</v>
      </c>
      <c r="B581" s="6" t="s">
        <v>204</v>
      </c>
      <c r="C581" s="17">
        <v>0</v>
      </c>
      <c r="D581" s="17">
        <v>0</v>
      </c>
      <c r="E581" s="17">
        <v>0</v>
      </c>
      <c r="F581" s="17">
        <f t="shared" si="197"/>
        <v>0</v>
      </c>
      <c r="G581" s="17">
        <v>885027</v>
      </c>
      <c r="H581" s="17">
        <f t="shared" si="201"/>
        <v>1.0445434298440981</v>
      </c>
      <c r="I581" s="17">
        <f t="shared" si="203"/>
        <v>0</v>
      </c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</row>
    <row r="582" spans="1:32" s="2" customFormat="1" ht="15.75" customHeight="1" x14ac:dyDescent="0.25">
      <c r="A582" s="8" t="s">
        <v>774</v>
      </c>
      <c r="B582" s="6" t="s">
        <v>205</v>
      </c>
      <c r="C582" s="17">
        <v>0</v>
      </c>
      <c r="D582" s="17">
        <v>0</v>
      </c>
      <c r="E582" s="17">
        <v>0</v>
      </c>
      <c r="F582" s="17">
        <f t="shared" si="197"/>
        <v>0</v>
      </c>
      <c r="G582" s="17">
        <v>1184018</v>
      </c>
      <c r="H582" s="17">
        <f t="shared" si="201"/>
        <v>1.0445434298440981</v>
      </c>
      <c r="I582" s="17">
        <f t="shared" si="203"/>
        <v>0</v>
      </c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</row>
    <row r="583" spans="1:32" s="2" customFormat="1" ht="15.75" customHeight="1" x14ac:dyDescent="0.25">
      <c r="A583" s="8" t="s">
        <v>775</v>
      </c>
      <c r="B583" s="6" t="s">
        <v>206</v>
      </c>
      <c r="C583" s="17">
        <v>0</v>
      </c>
      <c r="D583" s="17">
        <v>0</v>
      </c>
      <c r="E583" s="17">
        <v>0</v>
      </c>
      <c r="F583" s="17">
        <f t="shared" si="197"/>
        <v>0</v>
      </c>
      <c r="G583" s="17">
        <v>1310375</v>
      </c>
      <c r="H583" s="17">
        <f t="shared" si="201"/>
        <v>1.0445434298440981</v>
      </c>
      <c r="I583" s="17">
        <f t="shared" si="203"/>
        <v>0</v>
      </c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</row>
    <row r="584" spans="1:32" s="2" customFormat="1" ht="15.75" customHeight="1" x14ac:dyDescent="0.25">
      <c r="A584" s="8" t="s">
        <v>776</v>
      </c>
      <c r="B584" s="6" t="s">
        <v>516</v>
      </c>
      <c r="C584" s="17">
        <v>0</v>
      </c>
      <c r="D584" s="17">
        <v>0</v>
      </c>
      <c r="E584" s="17">
        <v>0</v>
      </c>
      <c r="F584" s="17">
        <f t="shared" si="197"/>
        <v>0</v>
      </c>
      <c r="G584" s="17">
        <v>1232325</v>
      </c>
      <c r="H584" s="17">
        <f t="shared" si="201"/>
        <v>1.0445434298440981</v>
      </c>
      <c r="I584" s="17">
        <f t="shared" si="203"/>
        <v>0</v>
      </c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</row>
    <row r="585" spans="1:32" s="2" customFormat="1" ht="63" customHeight="1" x14ac:dyDescent="0.25">
      <c r="A585" s="8" t="s">
        <v>777</v>
      </c>
      <c r="B585" s="6" t="s">
        <v>517</v>
      </c>
      <c r="C585" s="17">
        <v>0</v>
      </c>
      <c r="D585" s="17">
        <v>0</v>
      </c>
      <c r="E585" s="17">
        <v>0</v>
      </c>
      <c r="F585" s="17">
        <f t="shared" si="197"/>
        <v>0</v>
      </c>
      <c r="G585" s="17">
        <v>1363838</v>
      </c>
      <c r="H585" s="17">
        <f t="shared" si="201"/>
        <v>1.0445434298440981</v>
      </c>
      <c r="I585" s="17">
        <f t="shared" si="203"/>
        <v>0</v>
      </c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</row>
    <row r="586" spans="1:32" s="2" customFormat="1" ht="110.25" customHeight="1" x14ac:dyDescent="0.25">
      <c r="A586" s="8" t="s">
        <v>778</v>
      </c>
      <c r="B586" s="6" t="s">
        <v>94</v>
      </c>
      <c r="C586" s="17">
        <v>0</v>
      </c>
      <c r="D586" s="17">
        <v>0</v>
      </c>
      <c r="E586" s="17">
        <v>0</v>
      </c>
      <c r="F586" s="17">
        <f t="shared" si="197"/>
        <v>0</v>
      </c>
      <c r="G586" s="17">
        <v>1556250</v>
      </c>
      <c r="H586" s="17">
        <f t="shared" si="201"/>
        <v>1.0445434298440981</v>
      </c>
      <c r="I586" s="17">
        <f t="shared" si="203"/>
        <v>0</v>
      </c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</row>
    <row r="587" spans="1:32" s="2" customFormat="1" ht="31.5" customHeight="1" x14ac:dyDescent="0.25">
      <c r="A587" s="8" t="s">
        <v>779</v>
      </c>
      <c r="B587" s="6" t="s">
        <v>518</v>
      </c>
      <c r="C587" s="17">
        <v>0</v>
      </c>
      <c r="D587" s="17">
        <v>0</v>
      </c>
      <c r="E587" s="17">
        <v>0</v>
      </c>
      <c r="F587" s="17">
        <f t="shared" si="197"/>
        <v>0</v>
      </c>
      <c r="G587" s="17">
        <v>1722332</v>
      </c>
      <c r="H587" s="17">
        <f t="shared" si="201"/>
        <v>1.0445434298440981</v>
      </c>
      <c r="I587" s="17">
        <f t="shared" si="203"/>
        <v>0</v>
      </c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</row>
    <row r="588" spans="1:32" s="2" customFormat="1" ht="15.75" customHeight="1" x14ac:dyDescent="0.25">
      <c r="A588" s="8" t="s">
        <v>780</v>
      </c>
      <c r="B588" s="6" t="s">
        <v>207</v>
      </c>
      <c r="C588" s="17">
        <v>0</v>
      </c>
      <c r="D588" s="17">
        <v>0</v>
      </c>
      <c r="E588" s="17">
        <v>0</v>
      </c>
      <c r="F588" s="17">
        <f t="shared" si="197"/>
        <v>0</v>
      </c>
      <c r="G588" s="17">
        <v>1654053</v>
      </c>
      <c r="H588" s="17">
        <f t="shared" si="201"/>
        <v>1.0445434298440981</v>
      </c>
      <c r="I588" s="17">
        <f t="shared" si="203"/>
        <v>0</v>
      </c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</row>
    <row r="589" spans="1:32" s="2" customFormat="1" ht="15.75" customHeight="1" x14ac:dyDescent="0.25">
      <c r="A589" s="8" t="s">
        <v>781</v>
      </c>
      <c r="B589" s="6" t="s">
        <v>208</v>
      </c>
      <c r="C589" s="17">
        <v>0</v>
      </c>
      <c r="D589" s="17">
        <v>0</v>
      </c>
      <c r="E589" s="17">
        <v>0</v>
      </c>
      <c r="F589" s="17">
        <f t="shared" si="197"/>
        <v>0</v>
      </c>
      <c r="G589" s="17">
        <v>1830573</v>
      </c>
      <c r="H589" s="17">
        <f t="shared" si="201"/>
        <v>1.0445434298440981</v>
      </c>
      <c r="I589" s="17">
        <f t="shared" si="203"/>
        <v>0</v>
      </c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</row>
    <row r="590" spans="1:32" s="2" customFormat="1" ht="15.75" customHeight="1" x14ac:dyDescent="0.25">
      <c r="A590" s="8" t="s">
        <v>782</v>
      </c>
      <c r="B590" s="6" t="s">
        <v>519</v>
      </c>
      <c r="C590" s="17">
        <v>0</v>
      </c>
      <c r="D590" s="17">
        <v>0</v>
      </c>
      <c r="E590" s="17">
        <v>0</v>
      </c>
      <c r="F590" s="17">
        <f t="shared" si="197"/>
        <v>0</v>
      </c>
      <c r="G590" s="17">
        <v>1734675</v>
      </c>
      <c r="H590" s="17">
        <f t="shared" si="201"/>
        <v>1.0445434298440981</v>
      </c>
      <c r="I590" s="17">
        <f t="shared" si="203"/>
        <v>0</v>
      </c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</row>
    <row r="591" spans="1:32" s="2" customFormat="1" ht="15.75" customHeight="1" x14ac:dyDescent="0.25">
      <c r="A591" s="8" t="s">
        <v>783</v>
      </c>
      <c r="B591" s="6" t="s">
        <v>520</v>
      </c>
      <c r="C591" s="17">
        <v>0</v>
      </c>
      <c r="D591" s="17">
        <v>0</v>
      </c>
      <c r="E591" s="17">
        <v>0</v>
      </c>
      <c r="F591" s="17">
        <f t="shared" si="197"/>
        <v>0</v>
      </c>
      <c r="G591" s="17">
        <v>1919799</v>
      </c>
      <c r="H591" s="17">
        <f t="shared" si="201"/>
        <v>1.0445434298440981</v>
      </c>
      <c r="I591" s="17">
        <f t="shared" si="203"/>
        <v>0</v>
      </c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</row>
    <row r="592" spans="1:32" s="2" customFormat="1" ht="31.5" customHeight="1" x14ac:dyDescent="0.25">
      <c r="A592" s="8" t="s">
        <v>58</v>
      </c>
      <c r="B592" s="6" t="s">
        <v>6</v>
      </c>
      <c r="C592" s="17">
        <v>0.27</v>
      </c>
      <c r="D592" s="17">
        <v>0.30249999999999999</v>
      </c>
      <c r="E592" s="17">
        <v>0.185</v>
      </c>
      <c r="F592" s="17">
        <f t="shared" si="197"/>
        <v>0.2525</v>
      </c>
      <c r="G592" s="17" t="s">
        <v>10</v>
      </c>
      <c r="H592" s="17" t="s">
        <v>10</v>
      </c>
      <c r="I592" s="17">
        <f>I593+I628</f>
        <v>523.28657215999999</v>
      </c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</row>
    <row r="593" spans="1:32" s="2" customFormat="1" ht="15.75" customHeight="1" x14ac:dyDescent="0.25">
      <c r="A593" s="8" t="s">
        <v>784</v>
      </c>
      <c r="B593" s="6" t="s">
        <v>202</v>
      </c>
      <c r="C593" s="17">
        <v>0.27</v>
      </c>
      <c r="D593" s="17">
        <v>0.30249999999999999</v>
      </c>
      <c r="E593" s="17">
        <v>0.185</v>
      </c>
      <c r="F593" s="17">
        <f t="shared" si="197"/>
        <v>0.2525</v>
      </c>
      <c r="G593" s="17" t="s">
        <v>10</v>
      </c>
      <c r="H593" s="17" t="s">
        <v>10</v>
      </c>
      <c r="I593" s="17">
        <f>I594+I611</f>
        <v>523.28657215999999</v>
      </c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</row>
    <row r="594" spans="1:32" s="2" customFormat="1" ht="15.75" customHeight="1" x14ac:dyDescent="0.25">
      <c r="A594" s="8" t="s">
        <v>785</v>
      </c>
      <c r="B594" s="6" t="s">
        <v>522</v>
      </c>
      <c r="C594" s="17">
        <v>0.27</v>
      </c>
      <c r="D594" s="17">
        <v>0.30249999999999999</v>
      </c>
      <c r="E594" s="17">
        <v>0.185</v>
      </c>
      <c r="F594" s="17">
        <f t="shared" si="197"/>
        <v>0.2525</v>
      </c>
      <c r="G594" s="17" t="s">
        <v>10</v>
      </c>
      <c r="H594" s="17" t="s">
        <v>10</v>
      </c>
      <c r="I594" s="17">
        <f>SUM(I595:I610)</f>
        <v>523.28657215999999</v>
      </c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</row>
    <row r="595" spans="1:32" s="2" customFormat="1" ht="15.75" customHeight="1" x14ac:dyDescent="0.25">
      <c r="A595" s="8" t="s">
        <v>786</v>
      </c>
      <c r="B595" s="6" t="s">
        <v>210</v>
      </c>
      <c r="C595" s="17">
        <v>0</v>
      </c>
      <c r="D595" s="17">
        <v>4.2500000000000003E-2</v>
      </c>
      <c r="E595" s="17">
        <v>0.185</v>
      </c>
      <c r="F595" s="17">
        <f t="shared" si="197"/>
        <v>7.5833333333333336E-2</v>
      </c>
      <c r="G595" s="17">
        <v>1278516</v>
      </c>
      <c r="H595" s="17">
        <f>6.54/6.25</f>
        <v>1.0464</v>
      </c>
      <c r="I595" s="17">
        <f t="shared" ref="I595:I610" si="204">(F595*G595*H595)/1000</f>
        <v>101.452801632</v>
      </c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</row>
    <row r="596" spans="1:32" s="2" customFormat="1" ht="15.75" customHeight="1" x14ac:dyDescent="0.25">
      <c r="A596" s="8" t="s">
        <v>787</v>
      </c>
      <c r="B596" s="6" t="s">
        <v>523</v>
      </c>
      <c r="C596" s="17">
        <v>0</v>
      </c>
      <c r="D596" s="17">
        <v>0</v>
      </c>
      <c r="E596" s="17">
        <v>0</v>
      </c>
      <c r="F596" s="17">
        <f t="shared" si="197"/>
        <v>0</v>
      </c>
      <c r="G596" s="17">
        <v>1493963</v>
      </c>
      <c r="H596" s="17">
        <f t="shared" ref="H596:H627" si="205">6.54/6.25</f>
        <v>1.0464</v>
      </c>
      <c r="I596" s="17">
        <f t="shared" si="204"/>
        <v>0</v>
      </c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</row>
    <row r="597" spans="1:32" s="2" customFormat="1" ht="47.25" customHeight="1" x14ac:dyDescent="0.25">
      <c r="A597" s="8" t="s">
        <v>788</v>
      </c>
      <c r="B597" s="6" t="s">
        <v>211</v>
      </c>
      <c r="C597" s="17">
        <v>0</v>
      </c>
      <c r="D597" s="17">
        <v>0.26</v>
      </c>
      <c r="E597" s="17">
        <v>0</v>
      </c>
      <c r="F597" s="17">
        <f t="shared" si="197"/>
        <v>8.666666666666667E-2</v>
      </c>
      <c r="G597" s="17">
        <v>1873376</v>
      </c>
      <c r="H597" s="17">
        <f t="shared" si="205"/>
        <v>1.0464</v>
      </c>
      <c r="I597" s="17">
        <f t="shared" si="204"/>
        <v>169.89272268799999</v>
      </c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</row>
    <row r="598" spans="1:32" s="2" customFormat="1" ht="94.5" customHeight="1" x14ac:dyDescent="0.25">
      <c r="A598" s="8" t="s">
        <v>789</v>
      </c>
      <c r="B598" s="6" t="s">
        <v>524</v>
      </c>
      <c r="C598" s="17">
        <v>0</v>
      </c>
      <c r="D598" s="17">
        <v>0</v>
      </c>
      <c r="E598" s="17">
        <v>0</v>
      </c>
      <c r="F598" s="17">
        <f t="shared" si="197"/>
        <v>0</v>
      </c>
      <c r="G598" s="17">
        <v>2189065</v>
      </c>
      <c r="H598" s="17">
        <f t="shared" si="205"/>
        <v>1.0464</v>
      </c>
      <c r="I598" s="17">
        <f t="shared" si="204"/>
        <v>0</v>
      </c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</row>
    <row r="599" spans="1:32" s="2" customFormat="1" ht="15.75" customHeight="1" x14ac:dyDescent="0.25">
      <c r="A599" s="8" t="s">
        <v>790</v>
      </c>
      <c r="B599" s="6" t="s">
        <v>525</v>
      </c>
      <c r="C599" s="17">
        <v>0</v>
      </c>
      <c r="D599" s="17">
        <v>0</v>
      </c>
      <c r="E599" s="17">
        <v>0</v>
      </c>
      <c r="F599" s="17">
        <f t="shared" si="197"/>
        <v>0</v>
      </c>
      <c r="G599" s="17">
        <v>2046246</v>
      </c>
      <c r="H599" s="17">
        <f t="shared" si="205"/>
        <v>1.0464</v>
      </c>
      <c r="I599" s="17">
        <f t="shared" si="204"/>
        <v>0</v>
      </c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</row>
    <row r="600" spans="1:32" s="2" customFormat="1" ht="15.75" customHeight="1" x14ac:dyDescent="0.25">
      <c r="A600" s="8" t="s">
        <v>791</v>
      </c>
      <c r="B600" s="6" t="s">
        <v>526</v>
      </c>
      <c r="C600" s="17">
        <v>0</v>
      </c>
      <c r="D600" s="17">
        <v>0</v>
      </c>
      <c r="E600" s="17">
        <v>0</v>
      </c>
      <c r="F600" s="17">
        <f t="shared" ref="F600:F663" si="206">(C600+D600+E600)/3</f>
        <v>0</v>
      </c>
      <c r="G600" s="17">
        <v>2391066</v>
      </c>
      <c r="H600" s="17">
        <f t="shared" si="205"/>
        <v>1.0464</v>
      </c>
      <c r="I600" s="17">
        <f t="shared" si="204"/>
        <v>0</v>
      </c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</row>
    <row r="601" spans="1:32" s="2" customFormat="1" ht="15.75" customHeight="1" x14ac:dyDescent="0.25">
      <c r="A601" s="8" t="s">
        <v>792</v>
      </c>
      <c r="B601" s="6" t="s">
        <v>527</v>
      </c>
      <c r="C601" s="17">
        <v>0</v>
      </c>
      <c r="D601" s="17">
        <v>0</v>
      </c>
      <c r="E601" s="17">
        <v>0</v>
      </c>
      <c r="F601" s="17">
        <f t="shared" si="206"/>
        <v>0</v>
      </c>
      <c r="G601" s="17">
        <v>3083387</v>
      </c>
      <c r="H601" s="17">
        <f t="shared" si="205"/>
        <v>1.0464</v>
      </c>
      <c r="I601" s="17">
        <f t="shared" si="204"/>
        <v>0</v>
      </c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</row>
    <row r="602" spans="1:32" s="2" customFormat="1" ht="15.75" customHeight="1" x14ac:dyDescent="0.25">
      <c r="A602" s="8" t="s">
        <v>793</v>
      </c>
      <c r="B602" s="6" t="s">
        <v>528</v>
      </c>
      <c r="C602" s="17">
        <v>0</v>
      </c>
      <c r="D602" s="17">
        <v>0</v>
      </c>
      <c r="E602" s="17">
        <v>0</v>
      </c>
      <c r="F602" s="17">
        <f t="shared" si="206"/>
        <v>0</v>
      </c>
      <c r="G602" s="17">
        <v>3602979</v>
      </c>
      <c r="H602" s="17">
        <f t="shared" si="205"/>
        <v>1.0464</v>
      </c>
      <c r="I602" s="17">
        <f t="shared" si="204"/>
        <v>0</v>
      </c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</row>
    <row r="603" spans="1:32" s="2" customFormat="1" ht="15.75" customHeight="1" x14ac:dyDescent="0.25">
      <c r="A603" s="8" t="s">
        <v>794</v>
      </c>
      <c r="B603" s="6" t="s">
        <v>529</v>
      </c>
      <c r="C603" s="17">
        <v>0</v>
      </c>
      <c r="D603" s="17">
        <v>0</v>
      </c>
      <c r="E603" s="17">
        <v>0</v>
      </c>
      <c r="F603" s="17">
        <f t="shared" si="206"/>
        <v>0</v>
      </c>
      <c r="G603" s="17">
        <v>2162583</v>
      </c>
      <c r="H603" s="17">
        <f t="shared" si="205"/>
        <v>1.0464</v>
      </c>
      <c r="I603" s="17">
        <f t="shared" si="204"/>
        <v>0</v>
      </c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</row>
    <row r="604" spans="1:32" s="2" customFormat="1" ht="15.75" customHeight="1" x14ac:dyDescent="0.25">
      <c r="A604" s="8" t="s">
        <v>795</v>
      </c>
      <c r="B604" s="6" t="s">
        <v>530</v>
      </c>
      <c r="C604" s="17">
        <v>0</v>
      </c>
      <c r="D604" s="17">
        <v>0</v>
      </c>
      <c r="E604" s="17">
        <v>0</v>
      </c>
      <c r="F604" s="17">
        <f t="shared" si="206"/>
        <v>0</v>
      </c>
      <c r="G604" s="17">
        <v>2527008</v>
      </c>
      <c r="H604" s="17">
        <f t="shared" si="205"/>
        <v>1.0464</v>
      </c>
      <c r="I604" s="17">
        <f t="shared" si="204"/>
        <v>0</v>
      </c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</row>
    <row r="605" spans="1:32" s="2" customFormat="1" ht="15.75" customHeight="1" x14ac:dyDescent="0.25">
      <c r="A605" s="8" t="s">
        <v>796</v>
      </c>
      <c r="B605" s="6" t="s">
        <v>212</v>
      </c>
      <c r="C605" s="17">
        <v>0.27</v>
      </c>
      <c r="D605" s="17">
        <v>0</v>
      </c>
      <c r="E605" s="17">
        <v>0</v>
      </c>
      <c r="F605" s="17">
        <f t="shared" si="206"/>
        <v>9.0000000000000011E-2</v>
      </c>
      <c r="G605" s="17">
        <v>2675215</v>
      </c>
      <c r="H605" s="17">
        <f t="shared" si="205"/>
        <v>1.0464</v>
      </c>
      <c r="I605" s="17">
        <f t="shared" si="204"/>
        <v>251.94104784000004</v>
      </c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</row>
    <row r="606" spans="1:32" s="2" customFormat="1" ht="15.75" customHeight="1" x14ac:dyDescent="0.25">
      <c r="A606" s="8" t="s">
        <v>797</v>
      </c>
      <c r="B606" s="6" t="s">
        <v>531</v>
      </c>
      <c r="C606" s="17">
        <v>0</v>
      </c>
      <c r="D606" s="17">
        <v>0</v>
      </c>
      <c r="E606" s="17">
        <v>0</v>
      </c>
      <c r="F606" s="17">
        <f t="shared" si="206"/>
        <v>0</v>
      </c>
      <c r="G606" s="17">
        <v>3126025</v>
      </c>
      <c r="H606" s="17">
        <f t="shared" si="205"/>
        <v>1.0464</v>
      </c>
      <c r="I606" s="17">
        <f t="shared" si="204"/>
        <v>0</v>
      </c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</row>
    <row r="607" spans="1:32" s="2" customFormat="1" ht="15.75" customHeight="1" x14ac:dyDescent="0.25">
      <c r="A607" s="8" t="s">
        <v>798</v>
      </c>
      <c r="B607" s="6" t="s">
        <v>532</v>
      </c>
      <c r="C607" s="17">
        <v>0</v>
      </c>
      <c r="D607" s="17">
        <v>0</v>
      </c>
      <c r="E607" s="17">
        <v>0</v>
      </c>
      <c r="F607" s="17">
        <f t="shared" si="206"/>
        <v>0</v>
      </c>
      <c r="G607" s="17">
        <v>3117414</v>
      </c>
      <c r="H607" s="17">
        <f t="shared" si="205"/>
        <v>1.0464</v>
      </c>
      <c r="I607" s="17">
        <f t="shared" si="204"/>
        <v>0</v>
      </c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</row>
    <row r="608" spans="1:32" s="2" customFormat="1" ht="15.75" customHeight="1" x14ac:dyDescent="0.25">
      <c r="A608" s="8" t="s">
        <v>799</v>
      </c>
      <c r="B608" s="6" t="s">
        <v>533</v>
      </c>
      <c r="C608" s="17">
        <v>0</v>
      </c>
      <c r="D608" s="17">
        <v>0</v>
      </c>
      <c r="E608" s="17">
        <v>0</v>
      </c>
      <c r="F608" s="17">
        <f t="shared" si="206"/>
        <v>0</v>
      </c>
      <c r="G608" s="17">
        <v>3642739</v>
      </c>
      <c r="H608" s="17">
        <f t="shared" si="205"/>
        <v>1.0464</v>
      </c>
      <c r="I608" s="17">
        <f t="shared" si="204"/>
        <v>0</v>
      </c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</row>
    <row r="609" spans="1:32" s="2" customFormat="1" ht="15.75" customHeight="1" x14ac:dyDescent="0.25">
      <c r="A609" s="8" t="s">
        <v>800</v>
      </c>
      <c r="B609" s="6" t="s">
        <v>213</v>
      </c>
      <c r="C609" s="17">
        <v>0</v>
      </c>
      <c r="D609" s="17">
        <v>0</v>
      </c>
      <c r="E609" s="17">
        <v>0</v>
      </c>
      <c r="F609" s="17">
        <f t="shared" si="206"/>
        <v>0</v>
      </c>
      <c r="G609" s="17">
        <v>5043601</v>
      </c>
      <c r="H609" s="17">
        <f t="shared" si="205"/>
        <v>1.0464</v>
      </c>
      <c r="I609" s="17">
        <f t="shared" si="204"/>
        <v>0</v>
      </c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</row>
    <row r="610" spans="1:32" s="2" customFormat="1" ht="15.75" customHeight="1" x14ac:dyDescent="0.25">
      <c r="A610" s="8" t="s">
        <v>801</v>
      </c>
      <c r="B610" s="6" t="s">
        <v>534</v>
      </c>
      <c r="C610" s="17">
        <v>0</v>
      </c>
      <c r="D610" s="17">
        <v>0</v>
      </c>
      <c r="E610" s="17">
        <v>0</v>
      </c>
      <c r="F610" s="17">
        <f t="shared" si="206"/>
        <v>0</v>
      </c>
      <c r="G610" s="17">
        <v>5893515</v>
      </c>
      <c r="H610" s="17">
        <f t="shared" si="205"/>
        <v>1.0464</v>
      </c>
      <c r="I610" s="17">
        <f t="shared" si="204"/>
        <v>0</v>
      </c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</row>
    <row r="611" spans="1:32" s="2" customFormat="1" ht="63" customHeight="1" x14ac:dyDescent="0.25">
      <c r="A611" s="8" t="s">
        <v>802</v>
      </c>
      <c r="B611" s="6" t="s">
        <v>535</v>
      </c>
      <c r="C611" s="17">
        <v>0</v>
      </c>
      <c r="D611" s="17">
        <v>0</v>
      </c>
      <c r="E611" s="17">
        <v>0</v>
      </c>
      <c r="F611" s="17">
        <f t="shared" si="206"/>
        <v>0</v>
      </c>
      <c r="G611" s="17" t="s">
        <v>10</v>
      </c>
      <c r="H611" s="17" t="s">
        <v>10</v>
      </c>
      <c r="I611" s="17">
        <f>SUM(I612:I627)</f>
        <v>0</v>
      </c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</row>
    <row r="612" spans="1:32" s="2" customFormat="1" ht="15.75" customHeight="1" x14ac:dyDescent="0.25">
      <c r="A612" s="8" t="s">
        <v>803</v>
      </c>
      <c r="B612" s="6" t="s">
        <v>210</v>
      </c>
      <c r="C612" s="17">
        <v>0</v>
      </c>
      <c r="D612" s="17">
        <v>0</v>
      </c>
      <c r="E612" s="17">
        <v>0</v>
      </c>
      <c r="F612" s="17">
        <f t="shared" si="206"/>
        <v>0</v>
      </c>
      <c r="G612" s="17">
        <v>2025005</v>
      </c>
      <c r="H612" s="17">
        <f t="shared" si="205"/>
        <v>1.0464</v>
      </c>
      <c r="I612" s="17">
        <f t="shared" ref="I612:I627" si="207">(F612*G612*H612)/1000</f>
        <v>0</v>
      </c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</row>
    <row r="613" spans="1:32" s="2" customFormat="1" ht="47.25" x14ac:dyDescent="0.25">
      <c r="A613" s="8" t="s">
        <v>804</v>
      </c>
      <c r="B613" s="6" t="s">
        <v>523</v>
      </c>
      <c r="C613" s="17">
        <v>0</v>
      </c>
      <c r="D613" s="17">
        <v>0</v>
      </c>
      <c r="E613" s="17">
        <v>0</v>
      </c>
      <c r="F613" s="17">
        <f t="shared" si="206"/>
        <v>0</v>
      </c>
      <c r="G613" s="17">
        <v>2366245</v>
      </c>
      <c r="H613" s="17">
        <f t="shared" si="205"/>
        <v>1.0464</v>
      </c>
      <c r="I613" s="17">
        <f t="shared" si="207"/>
        <v>0</v>
      </c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</row>
    <row r="614" spans="1:32" s="2" customFormat="1" ht="63" x14ac:dyDescent="0.25">
      <c r="A614" s="8" t="s">
        <v>805</v>
      </c>
      <c r="B614" s="6" t="s">
        <v>211</v>
      </c>
      <c r="C614" s="17">
        <v>0</v>
      </c>
      <c r="D614" s="17">
        <v>0</v>
      </c>
      <c r="E614" s="17">
        <v>0</v>
      </c>
      <c r="F614" s="17">
        <f t="shared" si="206"/>
        <v>0</v>
      </c>
      <c r="G614" s="17">
        <v>2870504</v>
      </c>
      <c r="H614" s="17">
        <f t="shared" si="205"/>
        <v>1.0464</v>
      </c>
      <c r="I614" s="17">
        <f t="shared" si="207"/>
        <v>0</v>
      </c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</row>
    <row r="615" spans="1:32" s="2" customFormat="1" ht="15.75" customHeight="1" x14ac:dyDescent="0.25">
      <c r="A615" s="8" t="s">
        <v>806</v>
      </c>
      <c r="B615" s="6" t="s">
        <v>524</v>
      </c>
      <c r="C615" s="17">
        <v>0</v>
      </c>
      <c r="D615" s="17">
        <v>0</v>
      </c>
      <c r="E615" s="17">
        <v>0</v>
      </c>
      <c r="F615" s="17">
        <f t="shared" si="206"/>
        <v>0</v>
      </c>
      <c r="G615" s="17">
        <v>3755567</v>
      </c>
      <c r="H615" s="17">
        <f t="shared" si="205"/>
        <v>1.0464</v>
      </c>
      <c r="I615" s="17">
        <f t="shared" si="207"/>
        <v>0</v>
      </c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</row>
    <row r="616" spans="1:32" s="2" customFormat="1" ht="15.75" customHeight="1" x14ac:dyDescent="0.25">
      <c r="A616" s="8" t="s">
        <v>807</v>
      </c>
      <c r="B616" s="6" t="s">
        <v>525</v>
      </c>
      <c r="C616" s="17">
        <v>0</v>
      </c>
      <c r="D616" s="17">
        <v>0</v>
      </c>
      <c r="E616" s="17">
        <v>0</v>
      </c>
      <c r="F616" s="17">
        <f t="shared" si="206"/>
        <v>0</v>
      </c>
      <c r="G616" s="17">
        <v>3240990</v>
      </c>
      <c r="H616" s="17">
        <f t="shared" si="205"/>
        <v>1.0464</v>
      </c>
      <c r="I616" s="17">
        <f t="shared" si="207"/>
        <v>0</v>
      </c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</row>
    <row r="617" spans="1:32" s="2" customFormat="1" ht="15.75" customHeight="1" x14ac:dyDescent="0.25">
      <c r="A617" s="8" t="s">
        <v>808</v>
      </c>
      <c r="B617" s="6" t="s">
        <v>526</v>
      </c>
      <c r="C617" s="17">
        <v>0</v>
      </c>
      <c r="D617" s="17">
        <v>0</v>
      </c>
      <c r="E617" s="17">
        <v>0</v>
      </c>
      <c r="F617" s="17">
        <f t="shared" si="206"/>
        <v>0</v>
      </c>
      <c r="G617" s="17">
        <v>3787140</v>
      </c>
      <c r="H617" s="17">
        <f t="shared" si="205"/>
        <v>1.0464</v>
      </c>
      <c r="I617" s="17">
        <f t="shared" si="207"/>
        <v>0</v>
      </c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</row>
    <row r="618" spans="1:32" s="2" customFormat="1" ht="15.75" customHeight="1" x14ac:dyDescent="0.25">
      <c r="A618" s="8" t="s">
        <v>809</v>
      </c>
      <c r="B618" s="6" t="s">
        <v>527</v>
      </c>
      <c r="C618" s="17">
        <v>0</v>
      </c>
      <c r="D618" s="17">
        <v>0</v>
      </c>
      <c r="E618" s="17">
        <v>0</v>
      </c>
      <c r="F618" s="17">
        <f t="shared" si="206"/>
        <v>0</v>
      </c>
      <c r="G618" s="17">
        <v>4883688</v>
      </c>
      <c r="H618" s="17">
        <f t="shared" si="205"/>
        <v>1.0464</v>
      </c>
      <c r="I618" s="17">
        <f t="shared" si="207"/>
        <v>0</v>
      </c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</row>
    <row r="619" spans="1:32" s="2" customFormat="1" ht="63" customHeight="1" x14ac:dyDescent="0.25">
      <c r="A619" s="8" t="s">
        <v>810</v>
      </c>
      <c r="B619" s="6" t="s">
        <v>536</v>
      </c>
      <c r="C619" s="17">
        <v>0</v>
      </c>
      <c r="D619" s="17">
        <v>0</v>
      </c>
      <c r="E619" s="17">
        <v>0</v>
      </c>
      <c r="F619" s="17">
        <f t="shared" si="206"/>
        <v>0</v>
      </c>
      <c r="G619" s="17">
        <v>5706654</v>
      </c>
      <c r="H619" s="17">
        <f t="shared" si="205"/>
        <v>1.0464</v>
      </c>
      <c r="I619" s="17">
        <f t="shared" si="207"/>
        <v>0</v>
      </c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</row>
    <row r="620" spans="1:32" s="2" customFormat="1" ht="47.25" customHeight="1" x14ac:dyDescent="0.25">
      <c r="A620" s="8" t="s">
        <v>811</v>
      </c>
      <c r="B620" s="6" t="s">
        <v>529</v>
      </c>
      <c r="C620" s="17">
        <v>0</v>
      </c>
      <c r="D620" s="17">
        <v>0</v>
      </c>
      <c r="E620" s="17">
        <v>0</v>
      </c>
      <c r="F620" s="17">
        <f t="shared" si="206"/>
        <v>0</v>
      </c>
      <c r="G620" s="17">
        <v>3425254</v>
      </c>
      <c r="H620" s="17">
        <f t="shared" si="205"/>
        <v>1.0464</v>
      </c>
      <c r="I620" s="17">
        <f t="shared" si="207"/>
        <v>0</v>
      </c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</row>
    <row r="621" spans="1:32" s="2" customFormat="1" ht="47.25" customHeight="1" x14ac:dyDescent="0.25">
      <c r="A621" s="8" t="s">
        <v>812</v>
      </c>
      <c r="B621" s="6" t="s">
        <v>530</v>
      </c>
      <c r="C621" s="17">
        <v>0</v>
      </c>
      <c r="D621" s="17">
        <v>0</v>
      </c>
      <c r="E621" s="17">
        <v>0</v>
      </c>
      <c r="F621" s="17">
        <f t="shared" si="206"/>
        <v>0</v>
      </c>
      <c r="G621" s="17">
        <v>4002455</v>
      </c>
      <c r="H621" s="17">
        <f t="shared" si="205"/>
        <v>1.0464</v>
      </c>
      <c r="I621" s="17">
        <f t="shared" si="207"/>
        <v>0</v>
      </c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</row>
    <row r="622" spans="1:32" s="2" customFormat="1" ht="31.5" customHeight="1" x14ac:dyDescent="0.25">
      <c r="A622" s="8" t="s">
        <v>813</v>
      </c>
      <c r="B622" s="6" t="s">
        <v>212</v>
      </c>
      <c r="C622" s="17">
        <v>0</v>
      </c>
      <c r="D622" s="17">
        <v>0</v>
      </c>
      <c r="E622" s="17">
        <v>0</v>
      </c>
      <c r="F622" s="17">
        <f t="shared" si="206"/>
        <v>0</v>
      </c>
      <c r="G622" s="17">
        <v>4237197</v>
      </c>
      <c r="H622" s="17">
        <f t="shared" si="205"/>
        <v>1.0464</v>
      </c>
      <c r="I622" s="17">
        <f t="shared" si="207"/>
        <v>0</v>
      </c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</row>
    <row r="623" spans="1:32" s="2" customFormat="1" ht="15.75" customHeight="1" x14ac:dyDescent="0.25">
      <c r="A623" s="8" t="s">
        <v>814</v>
      </c>
      <c r="B623" s="6" t="s">
        <v>531</v>
      </c>
      <c r="C623" s="17">
        <v>0</v>
      </c>
      <c r="D623" s="17">
        <v>0</v>
      </c>
      <c r="E623" s="17">
        <v>0</v>
      </c>
      <c r="F623" s="17">
        <f t="shared" si="206"/>
        <v>0</v>
      </c>
      <c r="G623" s="17">
        <v>4456099</v>
      </c>
      <c r="H623" s="17">
        <f t="shared" si="205"/>
        <v>1.0464</v>
      </c>
      <c r="I623" s="17">
        <f t="shared" si="207"/>
        <v>0</v>
      </c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</row>
    <row r="624" spans="1:32" s="2" customFormat="1" ht="47.25" customHeight="1" x14ac:dyDescent="0.25">
      <c r="A624" s="8" t="s">
        <v>815</v>
      </c>
      <c r="B624" s="6" t="s">
        <v>532</v>
      </c>
      <c r="C624" s="17">
        <v>0</v>
      </c>
      <c r="D624" s="17">
        <v>0</v>
      </c>
      <c r="E624" s="17">
        <v>0</v>
      </c>
      <c r="F624" s="17">
        <f t="shared" si="206"/>
        <v>0</v>
      </c>
      <c r="G624" s="17">
        <v>4937582</v>
      </c>
      <c r="H624" s="17">
        <f t="shared" si="205"/>
        <v>1.0464</v>
      </c>
      <c r="I624" s="17">
        <f t="shared" si="207"/>
        <v>0</v>
      </c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</row>
    <row r="625" spans="1:32" s="2" customFormat="1" ht="63" customHeight="1" x14ac:dyDescent="0.25">
      <c r="A625" s="8" t="s">
        <v>816</v>
      </c>
      <c r="B625" s="6" t="s">
        <v>533</v>
      </c>
      <c r="C625" s="17">
        <v>0</v>
      </c>
      <c r="D625" s="17">
        <v>0</v>
      </c>
      <c r="E625" s="17">
        <v>0</v>
      </c>
      <c r="F625" s="17">
        <f t="shared" si="206"/>
        <v>0</v>
      </c>
      <c r="G625" s="17">
        <v>5769630</v>
      </c>
      <c r="H625" s="17">
        <f t="shared" si="205"/>
        <v>1.0464</v>
      </c>
      <c r="I625" s="17">
        <f t="shared" si="207"/>
        <v>0</v>
      </c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</row>
    <row r="626" spans="1:32" s="2" customFormat="1" ht="47.25" customHeight="1" x14ac:dyDescent="0.25">
      <c r="A626" s="8" t="s">
        <v>817</v>
      </c>
      <c r="B626" s="6" t="s">
        <v>213</v>
      </c>
      <c r="C626" s="17">
        <v>0</v>
      </c>
      <c r="D626" s="17">
        <v>0</v>
      </c>
      <c r="E626" s="17">
        <v>0</v>
      </c>
      <c r="F626" s="17">
        <f t="shared" si="206"/>
        <v>0</v>
      </c>
      <c r="G626" s="17">
        <v>7988415</v>
      </c>
      <c r="H626" s="17">
        <f t="shared" si="205"/>
        <v>1.0464</v>
      </c>
      <c r="I626" s="17">
        <f t="shared" si="207"/>
        <v>0</v>
      </c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</row>
    <row r="627" spans="1:32" s="2" customFormat="1" ht="47.25" customHeight="1" x14ac:dyDescent="0.25">
      <c r="A627" s="8" t="s">
        <v>818</v>
      </c>
      <c r="B627" s="6" t="s">
        <v>537</v>
      </c>
      <c r="C627" s="17">
        <v>0</v>
      </c>
      <c r="D627" s="17">
        <v>0</v>
      </c>
      <c r="E627" s="17">
        <v>0</v>
      </c>
      <c r="F627" s="17">
        <f t="shared" si="206"/>
        <v>0</v>
      </c>
      <c r="G627" s="17">
        <v>9334569</v>
      </c>
      <c r="H627" s="17">
        <f t="shared" si="205"/>
        <v>1.0464</v>
      </c>
      <c r="I627" s="17">
        <f t="shared" si="207"/>
        <v>0</v>
      </c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</row>
    <row r="628" spans="1:32" s="2" customFormat="1" ht="47.25" customHeight="1" x14ac:dyDescent="0.25">
      <c r="A628" s="8" t="s">
        <v>819</v>
      </c>
      <c r="B628" s="6" t="s">
        <v>209</v>
      </c>
      <c r="C628" s="17">
        <v>0</v>
      </c>
      <c r="D628" s="17">
        <v>0</v>
      </c>
      <c r="E628" s="17">
        <v>0</v>
      </c>
      <c r="F628" s="17">
        <f t="shared" si="206"/>
        <v>0</v>
      </c>
      <c r="G628" s="17" t="s">
        <v>10</v>
      </c>
      <c r="H628" s="17" t="s">
        <v>10</v>
      </c>
      <c r="I628" s="17">
        <f>I629+I646</f>
        <v>0</v>
      </c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</row>
    <row r="629" spans="1:32" s="2" customFormat="1" ht="15.75" customHeight="1" x14ac:dyDescent="0.25">
      <c r="A629" s="8" t="s">
        <v>820</v>
      </c>
      <c r="B629" s="6" t="s">
        <v>522</v>
      </c>
      <c r="C629" s="17">
        <v>0</v>
      </c>
      <c r="D629" s="17">
        <v>0</v>
      </c>
      <c r="E629" s="17">
        <v>0</v>
      </c>
      <c r="F629" s="17">
        <f t="shared" si="206"/>
        <v>0</v>
      </c>
      <c r="G629" s="17" t="s">
        <v>10</v>
      </c>
      <c r="H629" s="17" t="s">
        <v>10</v>
      </c>
      <c r="I629" s="17">
        <f>SUM(I630:I645)</f>
        <v>0</v>
      </c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</row>
    <row r="630" spans="1:32" s="2" customFormat="1" ht="47.25" customHeight="1" x14ac:dyDescent="0.25">
      <c r="A630" s="8" t="s">
        <v>821</v>
      </c>
      <c r="B630" s="6" t="s">
        <v>210</v>
      </c>
      <c r="C630" s="17">
        <v>0</v>
      </c>
      <c r="D630" s="17">
        <v>0</v>
      </c>
      <c r="E630" s="17">
        <v>0</v>
      </c>
      <c r="F630" s="17">
        <f t="shared" si="206"/>
        <v>0</v>
      </c>
      <c r="G630" s="17">
        <v>1067179</v>
      </c>
      <c r="H630" s="17">
        <f t="shared" ref="H630:H662" si="208">6.54/6.25</f>
        <v>1.0464</v>
      </c>
      <c r="I630" s="17">
        <f t="shared" ref="I630:I645" si="209">(F630*G630*H630)/1000</f>
        <v>0</v>
      </c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</row>
    <row r="631" spans="1:32" s="2" customFormat="1" ht="47.25" customHeight="1" x14ac:dyDescent="0.25">
      <c r="A631" s="8" t="s">
        <v>822</v>
      </c>
      <c r="B631" s="6" t="s">
        <v>523</v>
      </c>
      <c r="C631" s="17">
        <v>0</v>
      </c>
      <c r="D631" s="17">
        <v>0</v>
      </c>
      <c r="E631" s="17">
        <v>0</v>
      </c>
      <c r="F631" s="17">
        <f t="shared" si="206"/>
        <v>0</v>
      </c>
      <c r="G631" s="17">
        <v>1247013</v>
      </c>
      <c r="H631" s="17">
        <f t="shared" si="208"/>
        <v>1.0464</v>
      </c>
      <c r="I631" s="17">
        <f t="shared" si="209"/>
        <v>0</v>
      </c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</row>
    <row r="632" spans="1:32" s="2" customFormat="1" ht="63" customHeight="1" x14ac:dyDescent="0.25">
      <c r="A632" s="8" t="s">
        <v>823</v>
      </c>
      <c r="B632" s="6" t="s">
        <v>211</v>
      </c>
      <c r="C632" s="17">
        <v>0</v>
      </c>
      <c r="D632" s="17">
        <v>0</v>
      </c>
      <c r="E632" s="17">
        <v>0</v>
      </c>
      <c r="F632" s="17">
        <f t="shared" si="206"/>
        <v>0</v>
      </c>
      <c r="G632" s="17">
        <v>1563709</v>
      </c>
      <c r="H632" s="17">
        <f t="shared" si="208"/>
        <v>1.0464</v>
      </c>
      <c r="I632" s="17">
        <f t="shared" si="209"/>
        <v>0</v>
      </c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</row>
    <row r="633" spans="1:32" s="2" customFormat="1" ht="47.25" customHeight="1" x14ac:dyDescent="0.25">
      <c r="A633" s="8" t="s">
        <v>824</v>
      </c>
      <c r="B633" s="6" t="s">
        <v>524</v>
      </c>
      <c r="C633" s="17">
        <v>0</v>
      </c>
      <c r="D633" s="17">
        <v>0</v>
      </c>
      <c r="E633" s="17">
        <v>0</v>
      </c>
      <c r="F633" s="17">
        <f t="shared" si="206"/>
        <v>0</v>
      </c>
      <c r="G633" s="17">
        <v>1827215</v>
      </c>
      <c r="H633" s="17">
        <f t="shared" si="208"/>
        <v>1.0464</v>
      </c>
      <c r="I633" s="17">
        <f t="shared" si="209"/>
        <v>0</v>
      </c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</row>
    <row r="634" spans="1:32" s="2" customFormat="1" ht="47.25" customHeight="1" x14ac:dyDescent="0.25">
      <c r="A634" s="8" t="s">
        <v>825</v>
      </c>
      <c r="B634" s="6" t="s">
        <v>525</v>
      </c>
      <c r="C634" s="17">
        <v>0</v>
      </c>
      <c r="D634" s="17">
        <v>0</v>
      </c>
      <c r="E634" s="17">
        <v>0</v>
      </c>
      <c r="F634" s="17">
        <f t="shared" si="206"/>
        <v>0</v>
      </c>
      <c r="G634" s="17">
        <v>1708004</v>
      </c>
      <c r="H634" s="17">
        <f t="shared" si="208"/>
        <v>1.0464</v>
      </c>
      <c r="I634" s="17">
        <f t="shared" si="209"/>
        <v>0</v>
      </c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</row>
    <row r="635" spans="1:32" s="2" customFormat="1" ht="31.5" customHeight="1" x14ac:dyDescent="0.25">
      <c r="A635" s="8" t="s">
        <v>826</v>
      </c>
      <c r="B635" s="6" t="s">
        <v>526</v>
      </c>
      <c r="C635" s="17">
        <v>0</v>
      </c>
      <c r="D635" s="17">
        <v>0</v>
      </c>
      <c r="E635" s="17">
        <v>0</v>
      </c>
      <c r="F635" s="17">
        <f t="shared" si="206"/>
        <v>0</v>
      </c>
      <c r="G635" s="17">
        <v>1995826</v>
      </c>
      <c r="H635" s="17">
        <f t="shared" si="208"/>
        <v>1.0464</v>
      </c>
      <c r="I635" s="17">
        <f t="shared" si="209"/>
        <v>0</v>
      </c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</row>
    <row r="636" spans="1:32" s="2" customFormat="1" ht="63" customHeight="1" x14ac:dyDescent="0.25">
      <c r="A636" s="8" t="s">
        <v>827</v>
      </c>
      <c r="B636" s="6" t="s">
        <v>527</v>
      </c>
      <c r="C636" s="17">
        <v>0</v>
      </c>
      <c r="D636" s="17">
        <v>0</v>
      </c>
      <c r="E636" s="17">
        <v>0</v>
      </c>
      <c r="F636" s="17">
        <f t="shared" si="206"/>
        <v>0</v>
      </c>
      <c r="G636" s="17">
        <v>2573707</v>
      </c>
      <c r="H636" s="17">
        <f t="shared" si="208"/>
        <v>1.0464</v>
      </c>
      <c r="I636" s="17">
        <f t="shared" si="209"/>
        <v>0</v>
      </c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</row>
    <row r="637" spans="1:32" s="2" customFormat="1" ht="47.25" customHeight="1" x14ac:dyDescent="0.25">
      <c r="A637" s="8" t="s">
        <v>828</v>
      </c>
      <c r="B637" s="6" t="s">
        <v>536</v>
      </c>
      <c r="C637" s="17">
        <v>0</v>
      </c>
      <c r="D637" s="17">
        <v>0</v>
      </c>
      <c r="E637" s="17">
        <v>0</v>
      </c>
      <c r="F637" s="17">
        <f t="shared" si="206"/>
        <v>0</v>
      </c>
      <c r="G637" s="17">
        <v>3007411</v>
      </c>
      <c r="H637" s="17">
        <f t="shared" si="208"/>
        <v>1.0464</v>
      </c>
      <c r="I637" s="17">
        <f t="shared" si="209"/>
        <v>0</v>
      </c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</row>
    <row r="638" spans="1:32" s="2" customFormat="1" ht="63" customHeight="1" x14ac:dyDescent="0.25">
      <c r="A638" s="8" t="s">
        <v>829</v>
      </c>
      <c r="B638" s="6" t="s">
        <v>529</v>
      </c>
      <c r="C638" s="17">
        <v>0</v>
      </c>
      <c r="D638" s="17">
        <v>0</v>
      </c>
      <c r="E638" s="17">
        <v>0</v>
      </c>
      <c r="F638" s="17">
        <f t="shared" si="206"/>
        <v>0</v>
      </c>
      <c r="G638" s="17">
        <v>1678139</v>
      </c>
      <c r="H638" s="17">
        <f t="shared" si="208"/>
        <v>1.0464</v>
      </c>
      <c r="I638" s="17">
        <f t="shared" si="209"/>
        <v>0</v>
      </c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</row>
    <row r="639" spans="1:32" s="2" customFormat="1" ht="47.25" customHeight="1" x14ac:dyDescent="0.25">
      <c r="A639" s="8" t="s">
        <v>830</v>
      </c>
      <c r="B639" s="6" t="s">
        <v>530</v>
      </c>
      <c r="C639" s="17">
        <v>0</v>
      </c>
      <c r="D639" s="17">
        <v>0</v>
      </c>
      <c r="E639" s="17">
        <v>0</v>
      </c>
      <c r="F639" s="17">
        <f t="shared" si="206"/>
        <v>0</v>
      </c>
      <c r="G639" s="17">
        <v>1960928</v>
      </c>
      <c r="H639" s="17">
        <f t="shared" si="208"/>
        <v>1.0464</v>
      </c>
      <c r="I639" s="17">
        <f t="shared" si="209"/>
        <v>0</v>
      </c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</row>
    <row r="640" spans="1:32" s="2" customFormat="1" ht="47.25" customHeight="1" x14ac:dyDescent="0.25">
      <c r="A640" s="8" t="s">
        <v>831</v>
      </c>
      <c r="B640" s="6" t="s">
        <v>212</v>
      </c>
      <c r="C640" s="17">
        <v>0</v>
      </c>
      <c r="D640" s="17">
        <v>0</v>
      </c>
      <c r="E640" s="17">
        <v>0</v>
      </c>
      <c r="F640" s="17">
        <f t="shared" si="206"/>
        <v>0</v>
      </c>
      <c r="G640" s="17">
        <v>2233006</v>
      </c>
      <c r="H640" s="17">
        <f t="shared" si="208"/>
        <v>1.0464</v>
      </c>
      <c r="I640" s="17">
        <f t="shared" si="209"/>
        <v>0</v>
      </c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</row>
    <row r="641" spans="1:32" s="2" customFormat="1" ht="47.25" customHeight="1" x14ac:dyDescent="0.25">
      <c r="A641" s="8" t="s">
        <v>832</v>
      </c>
      <c r="B641" s="6" t="s">
        <v>531</v>
      </c>
      <c r="C641" s="17">
        <v>0</v>
      </c>
      <c r="D641" s="17">
        <v>0</v>
      </c>
      <c r="E641" s="17">
        <v>0</v>
      </c>
      <c r="F641" s="17">
        <f t="shared" si="206"/>
        <v>0</v>
      </c>
      <c r="G641" s="17">
        <v>2613778</v>
      </c>
      <c r="H641" s="17">
        <f t="shared" si="208"/>
        <v>1.0464</v>
      </c>
      <c r="I641" s="17">
        <f t="shared" si="209"/>
        <v>0</v>
      </c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</row>
    <row r="642" spans="1:32" s="2" customFormat="1" ht="15.75" customHeight="1" x14ac:dyDescent="0.25">
      <c r="A642" s="8" t="s">
        <v>833</v>
      </c>
      <c r="B642" s="6" t="s">
        <v>532</v>
      </c>
      <c r="C642" s="17">
        <v>0</v>
      </c>
      <c r="D642" s="17">
        <v>0</v>
      </c>
      <c r="E642" s="17">
        <v>0</v>
      </c>
      <c r="F642" s="17">
        <f t="shared" si="206"/>
        <v>0</v>
      </c>
      <c r="G642" s="17">
        <v>2602109</v>
      </c>
      <c r="H642" s="17">
        <f t="shared" si="208"/>
        <v>1.0464</v>
      </c>
      <c r="I642" s="17">
        <f t="shared" si="209"/>
        <v>0</v>
      </c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</row>
    <row r="643" spans="1:32" s="2" customFormat="1" ht="15.75" customHeight="1" x14ac:dyDescent="0.25">
      <c r="A643" s="8" t="s">
        <v>834</v>
      </c>
      <c r="B643" s="6" t="s">
        <v>533</v>
      </c>
      <c r="C643" s="17">
        <v>0</v>
      </c>
      <c r="D643" s="17">
        <v>0</v>
      </c>
      <c r="E643" s="17">
        <v>0</v>
      </c>
      <c r="F643" s="17">
        <f t="shared" si="206"/>
        <v>0</v>
      </c>
      <c r="G643" s="17">
        <v>3040599</v>
      </c>
      <c r="H643" s="17">
        <f t="shared" si="208"/>
        <v>1.0464</v>
      </c>
      <c r="I643" s="17">
        <f t="shared" si="209"/>
        <v>0</v>
      </c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</row>
    <row r="644" spans="1:32" s="2" customFormat="1" ht="15.75" customHeight="1" x14ac:dyDescent="0.25">
      <c r="A644" s="8" t="s">
        <v>835</v>
      </c>
      <c r="B644" s="6" t="s">
        <v>213</v>
      </c>
      <c r="C644" s="17">
        <v>0</v>
      </c>
      <c r="D644" s="17">
        <v>0</v>
      </c>
      <c r="E644" s="17">
        <v>0</v>
      </c>
      <c r="F644" s="17">
        <f t="shared" si="206"/>
        <v>0</v>
      </c>
      <c r="G644" s="17">
        <v>4209901</v>
      </c>
      <c r="H644" s="17">
        <f t="shared" si="208"/>
        <v>1.0464</v>
      </c>
      <c r="I644" s="17">
        <f t="shared" si="209"/>
        <v>0</v>
      </c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</row>
    <row r="645" spans="1:32" s="2" customFormat="1" ht="47.25" customHeight="1" x14ac:dyDescent="0.25">
      <c r="A645" s="8" t="s">
        <v>836</v>
      </c>
      <c r="B645" s="6" t="s">
        <v>534</v>
      </c>
      <c r="C645" s="17">
        <v>0</v>
      </c>
      <c r="D645" s="17">
        <v>0</v>
      </c>
      <c r="E645" s="17">
        <v>0</v>
      </c>
      <c r="F645" s="17">
        <f t="shared" si="206"/>
        <v>0</v>
      </c>
      <c r="G645" s="17">
        <v>4919325</v>
      </c>
      <c r="H645" s="17">
        <f t="shared" si="208"/>
        <v>1.0464</v>
      </c>
      <c r="I645" s="17">
        <f t="shared" si="209"/>
        <v>0</v>
      </c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</row>
    <row r="646" spans="1:32" s="2" customFormat="1" ht="63" customHeight="1" x14ac:dyDescent="0.25">
      <c r="A646" s="8" t="s">
        <v>837</v>
      </c>
      <c r="B646" s="6" t="s">
        <v>535</v>
      </c>
      <c r="C646" s="17">
        <v>0</v>
      </c>
      <c r="D646" s="17">
        <v>0</v>
      </c>
      <c r="E646" s="17">
        <v>0</v>
      </c>
      <c r="F646" s="17">
        <f t="shared" si="206"/>
        <v>0</v>
      </c>
      <c r="G646" s="17" t="s">
        <v>10</v>
      </c>
      <c r="H646" s="17" t="s">
        <v>10</v>
      </c>
      <c r="I646" s="17">
        <f>SUM(I647:I662)</f>
        <v>0</v>
      </c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</row>
    <row r="647" spans="1:32" s="2" customFormat="1" ht="47.25" customHeight="1" x14ac:dyDescent="0.25">
      <c r="A647" s="8" t="s">
        <v>838</v>
      </c>
      <c r="B647" s="6" t="s">
        <v>210</v>
      </c>
      <c r="C647" s="17">
        <v>0</v>
      </c>
      <c r="D647" s="17">
        <v>0</v>
      </c>
      <c r="E647" s="17">
        <v>0</v>
      </c>
      <c r="F647" s="17">
        <f t="shared" si="206"/>
        <v>0</v>
      </c>
      <c r="G647" s="17">
        <v>1690274</v>
      </c>
      <c r="H647" s="17">
        <f t="shared" si="208"/>
        <v>1.0464</v>
      </c>
      <c r="I647" s="17">
        <f t="shared" ref="I647:I662" si="210">(F647*G647*H647)/1000</f>
        <v>0</v>
      </c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</row>
    <row r="648" spans="1:32" s="2" customFormat="1" ht="47.25" customHeight="1" x14ac:dyDescent="0.25">
      <c r="A648" s="8" t="s">
        <v>839</v>
      </c>
      <c r="B648" s="6" t="s">
        <v>523</v>
      </c>
      <c r="C648" s="17">
        <v>0</v>
      </c>
      <c r="D648" s="17">
        <v>0</v>
      </c>
      <c r="E648" s="17">
        <v>0</v>
      </c>
      <c r="F648" s="17">
        <f t="shared" si="206"/>
        <v>0</v>
      </c>
      <c r="G648" s="17">
        <v>1975108</v>
      </c>
      <c r="H648" s="17">
        <f t="shared" si="208"/>
        <v>1.0464</v>
      </c>
      <c r="I648" s="17">
        <f t="shared" si="210"/>
        <v>0</v>
      </c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</row>
    <row r="649" spans="1:32" s="2" customFormat="1" ht="31.5" customHeight="1" x14ac:dyDescent="0.25">
      <c r="A649" s="8" t="s">
        <v>840</v>
      </c>
      <c r="B649" s="6" t="s">
        <v>211</v>
      </c>
      <c r="C649" s="17">
        <v>0</v>
      </c>
      <c r="D649" s="17">
        <v>0</v>
      </c>
      <c r="E649" s="17">
        <v>0</v>
      </c>
      <c r="F649" s="17">
        <f t="shared" si="206"/>
        <v>0</v>
      </c>
      <c r="G649" s="17">
        <v>2396014</v>
      </c>
      <c r="H649" s="17">
        <f t="shared" si="208"/>
        <v>1.0464</v>
      </c>
      <c r="I649" s="17">
        <f t="shared" si="210"/>
        <v>0</v>
      </c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</row>
    <row r="650" spans="1:32" s="2" customFormat="1" ht="15.75" customHeight="1" x14ac:dyDescent="0.25">
      <c r="A650" s="8" t="s">
        <v>841</v>
      </c>
      <c r="B650" s="6" t="s">
        <v>524</v>
      </c>
      <c r="C650" s="17">
        <v>0</v>
      </c>
      <c r="D650" s="17">
        <v>0</v>
      </c>
      <c r="E650" s="17">
        <v>0</v>
      </c>
      <c r="F650" s="17">
        <f t="shared" si="206"/>
        <v>0</v>
      </c>
      <c r="G650" s="17">
        <v>2799774</v>
      </c>
      <c r="H650" s="17">
        <f t="shared" si="208"/>
        <v>1.0464</v>
      </c>
      <c r="I650" s="17">
        <f t="shared" si="210"/>
        <v>0</v>
      </c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</row>
    <row r="651" spans="1:32" s="2" customFormat="1" ht="15.75" customHeight="1" x14ac:dyDescent="0.25">
      <c r="A651" s="8" t="s">
        <v>842</v>
      </c>
      <c r="B651" s="6" t="s">
        <v>525</v>
      </c>
      <c r="C651" s="17">
        <v>0</v>
      </c>
      <c r="D651" s="17">
        <v>0</v>
      </c>
      <c r="E651" s="17">
        <v>0</v>
      </c>
      <c r="F651" s="17">
        <f t="shared" si="206"/>
        <v>0</v>
      </c>
      <c r="G651" s="17">
        <v>2705259</v>
      </c>
      <c r="H651" s="17">
        <f t="shared" si="208"/>
        <v>1.0464</v>
      </c>
      <c r="I651" s="17">
        <f t="shared" si="210"/>
        <v>0</v>
      </c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</row>
    <row r="652" spans="1:32" s="2" customFormat="1" ht="63" customHeight="1" x14ac:dyDescent="0.25">
      <c r="A652" s="8" t="s">
        <v>843</v>
      </c>
      <c r="B652" s="6" t="s">
        <v>526</v>
      </c>
      <c r="C652" s="17">
        <v>0</v>
      </c>
      <c r="D652" s="17">
        <v>0</v>
      </c>
      <c r="E652" s="17">
        <v>0</v>
      </c>
      <c r="F652" s="17">
        <f t="shared" si="206"/>
        <v>0</v>
      </c>
      <c r="G652" s="17">
        <v>3161131</v>
      </c>
      <c r="H652" s="17">
        <f t="shared" si="208"/>
        <v>1.0464</v>
      </c>
      <c r="I652" s="17">
        <f t="shared" si="210"/>
        <v>0</v>
      </c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</row>
    <row r="653" spans="1:32" s="2" customFormat="1" ht="47.25" customHeight="1" x14ac:dyDescent="0.25">
      <c r="A653" s="8" t="s">
        <v>844</v>
      </c>
      <c r="B653" s="6" t="s">
        <v>527</v>
      </c>
      <c r="C653" s="17">
        <v>0</v>
      </c>
      <c r="D653" s="17">
        <v>0</v>
      </c>
      <c r="E653" s="17">
        <v>0</v>
      </c>
      <c r="F653" s="17">
        <f t="shared" si="206"/>
        <v>0</v>
      </c>
      <c r="G653" s="17">
        <v>4076421</v>
      </c>
      <c r="H653" s="17">
        <f t="shared" si="208"/>
        <v>1.0464</v>
      </c>
      <c r="I653" s="17">
        <f t="shared" si="210"/>
        <v>0</v>
      </c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</row>
    <row r="654" spans="1:32" s="2" customFormat="1" ht="47.25" customHeight="1" x14ac:dyDescent="0.25">
      <c r="A654" s="8" t="s">
        <v>845</v>
      </c>
      <c r="B654" s="6" t="s">
        <v>536</v>
      </c>
      <c r="C654" s="17">
        <v>0</v>
      </c>
      <c r="D654" s="17">
        <v>0</v>
      </c>
      <c r="E654" s="17">
        <v>0</v>
      </c>
      <c r="F654" s="17">
        <f t="shared" si="206"/>
        <v>0</v>
      </c>
      <c r="G654" s="17">
        <v>4763352</v>
      </c>
      <c r="H654" s="17">
        <f t="shared" si="208"/>
        <v>1.0464</v>
      </c>
      <c r="I654" s="17">
        <f t="shared" si="210"/>
        <v>0</v>
      </c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</row>
    <row r="655" spans="1:32" s="2" customFormat="1" ht="47.25" customHeight="1" x14ac:dyDescent="0.25">
      <c r="A655" s="8" t="s">
        <v>846</v>
      </c>
      <c r="B655" s="6" t="s">
        <v>529</v>
      </c>
      <c r="C655" s="17">
        <v>0</v>
      </c>
      <c r="D655" s="17">
        <v>0</v>
      </c>
      <c r="E655" s="17">
        <v>0</v>
      </c>
      <c r="F655" s="17">
        <f t="shared" si="206"/>
        <v>0</v>
      </c>
      <c r="G655" s="17">
        <v>2859064</v>
      </c>
      <c r="H655" s="17">
        <f t="shared" si="208"/>
        <v>1.0464</v>
      </c>
      <c r="I655" s="17">
        <f t="shared" si="210"/>
        <v>0</v>
      </c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</row>
    <row r="656" spans="1:32" s="2" customFormat="1" ht="15.75" customHeight="1" x14ac:dyDescent="0.25">
      <c r="A656" s="8" t="s">
        <v>847</v>
      </c>
      <c r="B656" s="6" t="s">
        <v>530</v>
      </c>
      <c r="C656" s="17">
        <v>0</v>
      </c>
      <c r="D656" s="17">
        <v>0</v>
      </c>
      <c r="E656" s="17">
        <v>0</v>
      </c>
      <c r="F656" s="17">
        <f t="shared" si="206"/>
        <v>0</v>
      </c>
      <c r="G656" s="17">
        <v>3340854</v>
      </c>
      <c r="H656" s="17">
        <f t="shared" si="208"/>
        <v>1.0464</v>
      </c>
      <c r="I656" s="17">
        <f t="shared" si="210"/>
        <v>0</v>
      </c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</row>
    <row r="657" spans="1:32" s="2" customFormat="1" ht="47.25" customHeight="1" x14ac:dyDescent="0.25">
      <c r="A657" s="8" t="s">
        <v>848</v>
      </c>
      <c r="B657" s="6" t="s">
        <v>212</v>
      </c>
      <c r="C657" s="17">
        <v>0</v>
      </c>
      <c r="D657" s="17">
        <v>0</v>
      </c>
      <c r="E657" s="17">
        <v>0</v>
      </c>
      <c r="F657" s="17">
        <f t="shared" si="206"/>
        <v>0</v>
      </c>
      <c r="G657" s="17">
        <v>3536794</v>
      </c>
      <c r="H657" s="17">
        <f t="shared" si="208"/>
        <v>1.0464</v>
      </c>
      <c r="I657" s="17">
        <f t="shared" si="210"/>
        <v>0</v>
      </c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</row>
    <row r="658" spans="1:32" s="2" customFormat="1" ht="47.25" customHeight="1" x14ac:dyDescent="0.25">
      <c r="A658" s="8" t="s">
        <v>849</v>
      </c>
      <c r="B658" s="6" t="s">
        <v>531</v>
      </c>
      <c r="C658" s="17">
        <v>0</v>
      </c>
      <c r="D658" s="17">
        <v>0</v>
      </c>
      <c r="E658" s="17">
        <v>0</v>
      </c>
      <c r="F658" s="17">
        <f t="shared" si="206"/>
        <v>0</v>
      </c>
      <c r="G658" s="17">
        <v>4132791</v>
      </c>
      <c r="H658" s="17">
        <f t="shared" si="208"/>
        <v>1.0464</v>
      </c>
      <c r="I658" s="17">
        <f t="shared" si="210"/>
        <v>0</v>
      </c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</row>
    <row r="659" spans="1:32" s="2" customFormat="1" ht="63" customHeight="1" x14ac:dyDescent="0.25">
      <c r="A659" s="8" t="s">
        <v>850</v>
      </c>
      <c r="B659" s="6" t="s">
        <v>532</v>
      </c>
      <c r="C659" s="17">
        <v>0</v>
      </c>
      <c r="D659" s="17">
        <v>0</v>
      </c>
      <c r="E659" s="17">
        <v>0</v>
      </c>
      <c r="F659" s="17">
        <f t="shared" si="206"/>
        <v>0</v>
      </c>
      <c r="G659" s="17">
        <v>4121406</v>
      </c>
      <c r="H659" s="17">
        <f t="shared" si="208"/>
        <v>1.0464</v>
      </c>
      <c r="I659" s="17">
        <f t="shared" si="210"/>
        <v>0</v>
      </c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</row>
    <row r="660" spans="1:32" s="2" customFormat="1" ht="47.25" customHeight="1" x14ac:dyDescent="0.25">
      <c r="A660" s="8" t="s">
        <v>851</v>
      </c>
      <c r="B660" s="6" t="s">
        <v>538</v>
      </c>
      <c r="C660" s="17">
        <v>0</v>
      </c>
      <c r="D660" s="17">
        <v>0</v>
      </c>
      <c r="E660" s="17">
        <v>0</v>
      </c>
      <c r="F660" s="17">
        <f t="shared" si="206"/>
        <v>0</v>
      </c>
      <c r="G660" s="17">
        <v>4815918</v>
      </c>
      <c r="H660" s="17">
        <f t="shared" si="208"/>
        <v>1.0464</v>
      </c>
      <c r="I660" s="17">
        <f t="shared" si="210"/>
        <v>0</v>
      </c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</row>
    <row r="661" spans="1:32" s="2" customFormat="1" ht="47.25" customHeight="1" x14ac:dyDescent="0.25">
      <c r="A661" s="8" t="s">
        <v>852</v>
      </c>
      <c r="B661" s="6" t="s">
        <v>213</v>
      </c>
      <c r="C661" s="17">
        <v>0</v>
      </c>
      <c r="D661" s="17">
        <v>0</v>
      </c>
      <c r="E661" s="17">
        <v>0</v>
      </c>
      <c r="F661" s="17">
        <f t="shared" si="206"/>
        <v>0</v>
      </c>
      <c r="G661" s="17">
        <v>6667941</v>
      </c>
      <c r="H661" s="17">
        <f t="shared" si="208"/>
        <v>1.0464</v>
      </c>
      <c r="I661" s="17">
        <f t="shared" si="210"/>
        <v>0</v>
      </c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</row>
    <row r="662" spans="1:32" s="2" customFormat="1" ht="31.5" customHeight="1" x14ac:dyDescent="0.25">
      <c r="A662" s="8" t="s">
        <v>853</v>
      </c>
      <c r="B662" s="6" t="s">
        <v>213</v>
      </c>
      <c r="C662" s="17">
        <v>0</v>
      </c>
      <c r="D662" s="17">
        <v>0</v>
      </c>
      <c r="E662" s="17">
        <v>0</v>
      </c>
      <c r="F662" s="17">
        <f t="shared" si="206"/>
        <v>0</v>
      </c>
      <c r="G662" s="17">
        <v>7791578</v>
      </c>
      <c r="H662" s="17">
        <f t="shared" si="208"/>
        <v>1.0464</v>
      </c>
      <c r="I662" s="17">
        <f t="shared" si="210"/>
        <v>0</v>
      </c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</row>
    <row r="663" spans="1:32" s="2" customFormat="1" ht="63" customHeight="1" x14ac:dyDescent="0.25">
      <c r="A663" s="8" t="s">
        <v>151</v>
      </c>
      <c r="B663" s="6" t="s">
        <v>7</v>
      </c>
      <c r="C663" s="17">
        <v>65</v>
      </c>
      <c r="D663" s="17">
        <v>0</v>
      </c>
      <c r="E663" s="17">
        <v>0</v>
      </c>
      <c r="F663" s="17">
        <f t="shared" si="206"/>
        <v>21.666666666666668</v>
      </c>
      <c r="G663" s="17" t="s">
        <v>10</v>
      </c>
      <c r="H663" s="17" t="s">
        <v>10</v>
      </c>
      <c r="I663" s="17">
        <v>0</v>
      </c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</row>
    <row r="664" spans="1:32" s="2" customFormat="1" ht="47.25" customHeight="1" x14ac:dyDescent="0.25">
      <c r="A664" s="8" t="s">
        <v>854</v>
      </c>
      <c r="B664" s="6" t="s">
        <v>539</v>
      </c>
      <c r="C664" s="17">
        <v>0</v>
      </c>
      <c r="D664" s="17">
        <v>0</v>
      </c>
      <c r="E664" s="17">
        <v>0</v>
      </c>
      <c r="F664" s="17">
        <f t="shared" ref="F664:F697" si="211">(C664+D664+E664)/3</f>
        <v>0</v>
      </c>
      <c r="G664" s="17" t="s">
        <v>10</v>
      </c>
      <c r="H664" s="17" t="s">
        <v>10</v>
      </c>
      <c r="I664" s="17">
        <v>0</v>
      </c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</row>
    <row r="665" spans="1:32" s="2" customFormat="1" ht="63" customHeight="1" x14ac:dyDescent="0.25">
      <c r="A665" s="8" t="s">
        <v>855</v>
      </c>
      <c r="B665" s="6" t="s">
        <v>202</v>
      </c>
      <c r="C665" s="17">
        <v>0</v>
      </c>
      <c r="D665" s="17">
        <v>0</v>
      </c>
      <c r="E665" s="17">
        <v>0</v>
      </c>
      <c r="F665" s="17">
        <f t="shared" si="211"/>
        <v>0</v>
      </c>
      <c r="G665" s="17" t="s">
        <v>10</v>
      </c>
      <c r="H665" s="17" t="s">
        <v>10</v>
      </c>
      <c r="I665" s="17">
        <v>0</v>
      </c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</row>
    <row r="666" spans="1:32" s="2" customFormat="1" ht="47.25" customHeight="1" x14ac:dyDescent="0.25">
      <c r="A666" s="8" t="s">
        <v>856</v>
      </c>
      <c r="B666" s="6" t="s">
        <v>540</v>
      </c>
      <c r="C666" s="17">
        <v>0</v>
      </c>
      <c r="D666" s="17">
        <v>0</v>
      </c>
      <c r="E666" s="17">
        <v>0</v>
      </c>
      <c r="F666" s="17">
        <f t="shared" si="211"/>
        <v>0</v>
      </c>
      <c r="G666" s="17">
        <v>137786</v>
      </c>
      <c r="H666" s="17">
        <f>4.58/4.44</f>
        <v>1.0315315315315314</v>
      </c>
      <c r="I666" s="17">
        <f>(F666*G666*H666)/1000</f>
        <v>0</v>
      </c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</row>
    <row r="667" spans="1:32" s="2" customFormat="1" ht="47.25" customHeight="1" x14ac:dyDescent="0.25">
      <c r="A667" s="8" t="s">
        <v>857</v>
      </c>
      <c r="B667" s="6" t="s">
        <v>541</v>
      </c>
      <c r="C667" s="17">
        <v>0</v>
      </c>
      <c r="D667" s="17">
        <v>0</v>
      </c>
      <c r="E667" s="17">
        <v>0</v>
      </c>
      <c r="F667" s="17">
        <f t="shared" si="211"/>
        <v>0</v>
      </c>
      <c r="G667" s="17">
        <v>903280</v>
      </c>
      <c r="H667" s="17">
        <f t="shared" ref="H667:H674" si="212">4.58/4.44</f>
        <v>1.0315315315315314</v>
      </c>
      <c r="I667" s="17">
        <f t="shared" ref="I667:I685" si="213">(F667*G667*H667)/1000</f>
        <v>0</v>
      </c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</row>
    <row r="668" spans="1:32" s="2" customFormat="1" ht="47.25" customHeight="1" x14ac:dyDescent="0.25">
      <c r="A668" s="8" t="s">
        <v>858</v>
      </c>
      <c r="B668" s="6" t="s">
        <v>542</v>
      </c>
      <c r="C668" s="17">
        <v>0</v>
      </c>
      <c r="D668" s="17">
        <v>0</v>
      </c>
      <c r="E668" s="17">
        <v>0</v>
      </c>
      <c r="F668" s="17">
        <f t="shared" si="211"/>
        <v>0</v>
      </c>
      <c r="G668" s="17">
        <v>142105</v>
      </c>
      <c r="H668" s="17">
        <f t="shared" si="212"/>
        <v>1.0315315315315314</v>
      </c>
      <c r="I668" s="17">
        <f t="shared" si="213"/>
        <v>0</v>
      </c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</row>
    <row r="669" spans="1:32" s="2" customFormat="1" x14ac:dyDescent="0.25">
      <c r="A669" s="8" t="s">
        <v>859</v>
      </c>
      <c r="B669" s="6" t="s">
        <v>543</v>
      </c>
      <c r="C669" s="17">
        <v>0</v>
      </c>
      <c r="D669" s="17">
        <v>0</v>
      </c>
      <c r="E669" s="17">
        <v>0</v>
      </c>
      <c r="F669" s="17">
        <f t="shared" si="211"/>
        <v>0</v>
      </c>
      <c r="G669" s="17">
        <v>1950320</v>
      </c>
      <c r="H669" s="17">
        <f t="shared" si="212"/>
        <v>1.0315315315315314</v>
      </c>
      <c r="I669" s="17">
        <f t="shared" si="213"/>
        <v>0</v>
      </c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</row>
    <row r="670" spans="1:32" s="2" customFormat="1" ht="15.75" customHeight="1" x14ac:dyDescent="0.25">
      <c r="A670" s="8" t="s">
        <v>860</v>
      </c>
      <c r="B670" s="6" t="s">
        <v>209</v>
      </c>
      <c r="C670" s="17">
        <v>0</v>
      </c>
      <c r="D670" s="17">
        <v>0</v>
      </c>
      <c r="E670" s="17">
        <v>0</v>
      </c>
      <c r="F670" s="17">
        <f t="shared" si="211"/>
        <v>0</v>
      </c>
      <c r="G670" s="17" t="s">
        <v>10</v>
      </c>
      <c r="H670" s="17" t="s">
        <v>10</v>
      </c>
      <c r="I670" s="17">
        <v>0</v>
      </c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</row>
    <row r="671" spans="1:32" s="2" customFormat="1" ht="15.75" customHeight="1" x14ac:dyDescent="0.25">
      <c r="A671" s="8" t="s">
        <v>861</v>
      </c>
      <c r="B671" s="6" t="s">
        <v>540</v>
      </c>
      <c r="C671" s="17">
        <v>0</v>
      </c>
      <c r="D671" s="17">
        <v>0</v>
      </c>
      <c r="E671" s="17">
        <v>0</v>
      </c>
      <c r="F671" s="17">
        <f t="shared" si="211"/>
        <v>0</v>
      </c>
      <c r="G671" s="17">
        <v>119827</v>
      </c>
      <c r="H671" s="17">
        <f t="shared" si="212"/>
        <v>1.0315315315315314</v>
      </c>
      <c r="I671" s="17">
        <f t="shared" si="213"/>
        <v>0</v>
      </c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</row>
    <row r="672" spans="1:32" s="2" customFormat="1" ht="47.25" customHeight="1" x14ac:dyDescent="0.25">
      <c r="A672" s="8" t="s">
        <v>862</v>
      </c>
      <c r="B672" s="6" t="s">
        <v>541</v>
      </c>
      <c r="C672" s="17">
        <v>0</v>
      </c>
      <c r="D672" s="17">
        <v>0</v>
      </c>
      <c r="E672" s="17">
        <v>0</v>
      </c>
      <c r="F672" s="17">
        <f t="shared" si="211"/>
        <v>0</v>
      </c>
      <c r="G672" s="17">
        <v>785549</v>
      </c>
      <c r="H672" s="17">
        <f t="shared" si="212"/>
        <v>1.0315315315315314</v>
      </c>
      <c r="I672" s="17">
        <f t="shared" si="213"/>
        <v>0</v>
      </c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</row>
    <row r="673" spans="1:32" s="2" customFormat="1" ht="47.25" customHeight="1" x14ac:dyDescent="0.25">
      <c r="A673" s="8" t="s">
        <v>863</v>
      </c>
      <c r="B673" s="6" t="s">
        <v>542</v>
      </c>
      <c r="C673" s="17">
        <v>0</v>
      </c>
      <c r="D673" s="17">
        <v>0</v>
      </c>
      <c r="E673" s="17">
        <v>0</v>
      </c>
      <c r="F673" s="17">
        <f t="shared" si="211"/>
        <v>0</v>
      </c>
      <c r="G673" s="17">
        <v>123583</v>
      </c>
      <c r="H673" s="17">
        <f t="shared" si="212"/>
        <v>1.0315315315315314</v>
      </c>
      <c r="I673" s="17">
        <f t="shared" si="213"/>
        <v>0</v>
      </c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</row>
    <row r="674" spans="1:32" s="2" customFormat="1" ht="63" customHeight="1" x14ac:dyDescent="0.25">
      <c r="A674" s="8" t="s">
        <v>864</v>
      </c>
      <c r="B674" s="6" t="s">
        <v>543</v>
      </c>
      <c r="C674" s="17">
        <v>0</v>
      </c>
      <c r="D674" s="17">
        <v>0</v>
      </c>
      <c r="E674" s="17">
        <v>0</v>
      </c>
      <c r="F674" s="17">
        <f t="shared" si="211"/>
        <v>0</v>
      </c>
      <c r="G674" s="17">
        <v>1696119</v>
      </c>
      <c r="H674" s="17">
        <f t="shared" si="212"/>
        <v>1.0315315315315314</v>
      </c>
      <c r="I674" s="17">
        <f t="shared" si="213"/>
        <v>0</v>
      </c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</row>
    <row r="675" spans="1:32" s="2" customFormat="1" ht="47.25" customHeight="1" x14ac:dyDescent="0.25">
      <c r="A675" s="8" t="s">
        <v>865</v>
      </c>
      <c r="B675" s="6" t="s">
        <v>544</v>
      </c>
      <c r="C675" s="17">
        <v>0</v>
      </c>
      <c r="D675" s="17">
        <v>0</v>
      </c>
      <c r="E675" s="17">
        <v>0</v>
      </c>
      <c r="F675" s="17">
        <f t="shared" si="211"/>
        <v>0</v>
      </c>
      <c r="G675" s="17" t="s">
        <v>10</v>
      </c>
      <c r="H675" s="17" t="s">
        <v>10</v>
      </c>
      <c r="I675" s="17">
        <v>0</v>
      </c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</row>
    <row r="676" spans="1:32" s="2" customFormat="1" ht="63" customHeight="1" x14ac:dyDescent="0.25">
      <c r="A676" s="8" t="s">
        <v>866</v>
      </c>
      <c r="B676" s="6" t="s">
        <v>202</v>
      </c>
      <c r="C676" s="17">
        <v>0</v>
      </c>
      <c r="D676" s="17">
        <v>0</v>
      </c>
      <c r="E676" s="17">
        <v>0</v>
      </c>
      <c r="F676" s="17">
        <f t="shared" si="211"/>
        <v>0</v>
      </c>
      <c r="G676" s="17" t="s">
        <v>10</v>
      </c>
      <c r="H676" s="17" t="s">
        <v>10</v>
      </c>
      <c r="I676" s="17">
        <v>0</v>
      </c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</row>
    <row r="677" spans="1:32" s="2" customFormat="1" ht="47.25" customHeight="1" x14ac:dyDescent="0.25">
      <c r="A677" s="8" t="s">
        <v>867</v>
      </c>
      <c r="B677" s="6" t="s">
        <v>540</v>
      </c>
      <c r="C677" s="17">
        <v>0</v>
      </c>
      <c r="D677" s="17">
        <v>0</v>
      </c>
      <c r="E677" s="17">
        <v>0</v>
      </c>
      <c r="F677" s="17">
        <f t="shared" si="211"/>
        <v>0</v>
      </c>
      <c r="G677" s="17">
        <v>162950</v>
      </c>
      <c r="H677" s="17">
        <f t="shared" ref="H677:H685" si="214">4.58/4.44</f>
        <v>1.0315315315315314</v>
      </c>
      <c r="I677" s="17">
        <f t="shared" si="213"/>
        <v>0</v>
      </c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</row>
    <row r="678" spans="1:32" s="2" customFormat="1" ht="63" customHeight="1" x14ac:dyDescent="0.25">
      <c r="A678" s="8" t="s">
        <v>868</v>
      </c>
      <c r="B678" s="6" t="s">
        <v>541</v>
      </c>
      <c r="C678" s="17">
        <v>0</v>
      </c>
      <c r="D678" s="17">
        <v>0</v>
      </c>
      <c r="E678" s="17">
        <v>0</v>
      </c>
      <c r="F678" s="17">
        <f t="shared" si="211"/>
        <v>0</v>
      </c>
      <c r="G678" s="17">
        <v>1068254</v>
      </c>
      <c r="H678" s="17">
        <f t="shared" si="214"/>
        <v>1.0315315315315314</v>
      </c>
      <c r="I678" s="17">
        <f t="shared" si="213"/>
        <v>0</v>
      </c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</row>
    <row r="679" spans="1:32" s="2" customFormat="1" ht="47.25" customHeight="1" x14ac:dyDescent="0.25">
      <c r="A679" s="8" t="s">
        <v>869</v>
      </c>
      <c r="B679" s="6" t="s">
        <v>542</v>
      </c>
      <c r="C679" s="17">
        <v>0</v>
      </c>
      <c r="D679" s="17">
        <v>0</v>
      </c>
      <c r="E679" s="17">
        <v>0</v>
      </c>
      <c r="F679" s="17">
        <f t="shared" si="211"/>
        <v>0</v>
      </c>
      <c r="G679" s="17">
        <v>168059</v>
      </c>
      <c r="H679" s="17">
        <f t="shared" si="214"/>
        <v>1.0315315315315314</v>
      </c>
      <c r="I679" s="17">
        <f t="shared" si="213"/>
        <v>0</v>
      </c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</row>
    <row r="680" spans="1:32" s="2" customFormat="1" ht="63" customHeight="1" x14ac:dyDescent="0.25">
      <c r="A680" s="8" t="s">
        <v>870</v>
      </c>
      <c r="B680" s="6" t="s">
        <v>543</v>
      </c>
      <c r="C680" s="17">
        <v>0</v>
      </c>
      <c r="D680" s="17">
        <v>0</v>
      </c>
      <c r="E680" s="17">
        <v>0</v>
      </c>
      <c r="F680" s="17">
        <f t="shared" si="211"/>
        <v>0</v>
      </c>
      <c r="G680" s="17">
        <v>2306523</v>
      </c>
      <c r="H680" s="17">
        <f t="shared" si="214"/>
        <v>1.0315315315315314</v>
      </c>
      <c r="I680" s="17">
        <f t="shared" si="213"/>
        <v>0</v>
      </c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</row>
    <row r="681" spans="1:32" s="2" customFormat="1" ht="47.25" customHeight="1" x14ac:dyDescent="0.25">
      <c r="A681" s="8" t="s">
        <v>871</v>
      </c>
      <c r="B681" s="6" t="s">
        <v>209</v>
      </c>
      <c r="C681" s="17">
        <v>0</v>
      </c>
      <c r="D681" s="17">
        <v>0</v>
      </c>
      <c r="E681" s="17">
        <v>0</v>
      </c>
      <c r="F681" s="17">
        <f t="shared" si="211"/>
        <v>0</v>
      </c>
      <c r="G681" s="17" t="s">
        <v>10</v>
      </c>
      <c r="H681" s="17" t="s">
        <v>10</v>
      </c>
      <c r="I681" s="17">
        <v>0</v>
      </c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</row>
    <row r="682" spans="1:32" s="2" customFormat="1" ht="63" customHeight="1" x14ac:dyDescent="0.25">
      <c r="A682" s="8" t="s">
        <v>872</v>
      </c>
      <c r="B682" s="6" t="s">
        <v>540</v>
      </c>
      <c r="C682" s="17">
        <v>0</v>
      </c>
      <c r="D682" s="17">
        <v>0</v>
      </c>
      <c r="E682" s="17">
        <v>0</v>
      </c>
      <c r="F682" s="17">
        <f t="shared" si="211"/>
        <v>0</v>
      </c>
      <c r="G682" s="17">
        <v>141712</v>
      </c>
      <c r="H682" s="17">
        <f t="shared" si="214"/>
        <v>1.0315315315315314</v>
      </c>
      <c r="I682" s="17">
        <f t="shared" si="213"/>
        <v>0</v>
      </c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</row>
    <row r="683" spans="1:32" s="2" customFormat="1" ht="47.25" customHeight="1" x14ac:dyDescent="0.25">
      <c r="A683" s="8" t="s">
        <v>873</v>
      </c>
      <c r="B683" s="6" t="s">
        <v>541</v>
      </c>
      <c r="C683" s="17">
        <v>0</v>
      </c>
      <c r="D683" s="17">
        <v>0</v>
      </c>
      <c r="E683" s="17">
        <v>0</v>
      </c>
      <c r="F683" s="17">
        <f t="shared" si="211"/>
        <v>0</v>
      </c>
      <c r="G683" s="17">
        <v>929020</v>
      </c>
      <c r="H683" s="17">
        <f t="shared" si="214"/>
        <v>1.0315315315315314</v>
      </c>
      <c r="I683" s="17">
        <f t="shared" si="213"/>
        <v>0</v>
      </c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</row>
    <row r="684" spans="1:32" s="2" customFormat="1" ht="63" customHeight="1" x14ac:dyDescent="0.25">
      <c r="A684" s="8" t="s">
        <v>874</v>
      </c>
      <c r="B684" s="6" t="s">
        <v>542</v>
      </c>
      <c r="C684" s="17">
        <v>0</v>
      </c>
      <c r="D684" s="17">
        <v>0</v>
      </c>
      <c r="E684" s="17">
        <v>0</v>
      </c>
      <c r="F684" s="17">
        <f t="shared" si="211"/>
        <v>0</v>
      </c>
      <c r="G684" s="17">
        <v>146154</v>
      </c>
      <c r="H684" s="17">
        <f t="shared" si="214"/>
        <v>1.0315315315315314</v>
      </c>
      <c r="I684" s="17">
        <f t="shared" si="213"/>
        <v>0</v>
      </c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</row>
    <row r="685" spans="1:32" s="2" customFormat="1" ht="47.25" customHeight="1" x14ac:dyDescent="0.25">
      <c r="A685" s="8" t="s">
        <v>875</v>
      </c>
      <c r="B685" s="6" t="s">
        <v>543</v>
      </c>
      <c r="C685" s="17">
        <v>0</v>
      </c>
      <c r="D685" s="17">
        <v>0</v>
      </c>
      <c r="E685" s="17">
        <v>0</v>
      </c>
      <c r="F685" s="17">
        <f t="shared" si="211"/>
        <v>0</v>
      </c>
      <c r="G685" s="17">
        <v>2005895</v>
      </c>
      <c r="H685" s="17">
        <f t="shared" si="214"/>
        <v>1.0315315315315314</v>
      </c>
      <c r="I685" s="17">
        <f t="shared" si="213"/>
        <v>0</v>
      </c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</row>
    <row r="686" spans="1:32" s="2" customFormat="1" ht="63" customHeight="1" x14ac:dyDescent="0.25">
      <c r="A686" s="8" t="s">
        <v>59</v>
      </c>
      <c r="B686" s="6" t="s">
        <v>8</v>
      </c>
      <c r="C686" s="17">
        <v>4319.174</v>
      </c>
      <c r="D686" s="17">
        <v>1831.75</v>
      </c>
      <c r="E686" s="17">
        <v>2.7850000000000001</v>
      </c>
      <c r="F686" s="17">
        <f t="shared" si="211"/>
        <v>2051.2363333333333</v>
      </c>
      <c r="G686" s="17" t="s">
        <v>10</v>
      </c>
      <c r="H686" s="17" t="s">
        <v>10</v>
      </c>
      <c r="I686" s="17">
        <f>I687+I766</f>
        <v>6186.850367768895</v>
      </c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</row>
    <row r="687" spans="1:32" s="2" customFormat="1" ht="47.25" customHeight="1" x14ac:dyDescent="0.25">
      <c r="A687" s="8" t="s">
        <v>876</v>
      </c>
      <c r="B687" s="6" t="s">
        <v>99</v>
      </c>
      <c r="C687" s="17">
        <v>4087.77</v>
      </c>
      <c r="D687" s="17">
        <v>1831.75</v>
      </c>
      <c r="E687" s="17">
        <v>2.722</v>
      </c>
      <c r="F687" s="17">
        <f t="shared" si="211"/>
        <v>1974.0806666666667</v>
      </c>
      <c r="G687" s="17" t="s">
        <v>10</v>
      </c>
      <c r="H687" s="17" t="s">
        <v>10</v>
      </c>
      <c r="I687" s="17">
        <f>I688+I727</f>
        <v>5904.9690703617307</v>
      </c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</row>
    <row r="688" spans="1:32" s="2" customFormat="1" ht="15.75" customHeight="1" x14ac:dyDescent="0.25">
      <c r="A688" s="8" t="s">
        <v>916</v>
      </c>
      <c r="B688" s="6" t="s">
        <v>202</v>
      </c>
      <c r="C688" s="17">
        <v>1621.5700000000002</v>
      </c>
      <c r="D688" s="17">
        <v>612</v>
      </c>
      <c r="E688" s="17">
        <v>0.435</v>
      </c>
      <c r="F688" s="17">
        <f t="shared" si="211"/>
        <v>744.66833333333341</v>
      </c>
      <c r="G688" s="17" t="s">
        <v>10</v>
      </c>
      <c r="H688" s="17" t="s">
        <v>10</v>
      </c>
      <c r="I688" s="17">
        <f>SUM(I689:I726)</f>
        <v>2601.1861526649191</v>
      </c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</row>
    <row r="689" spans="1:32" s="2" customFormat="1" ht="47.25" customHeight="1" x14ac:dyDescent="0.25">
      <c r="A689" s="8" t="s">
        <v>917</v>
      </c>
      <c r="B689" s="6" t="s">
        <v>221</v>
      </c>
      <c r="C689" s="17">
        <v>0</v>
      </c>
      <c r="D689" s="17">
        <v>0</v>
      </c>
      <c r="E689" s="17">
        <v>2.5000000000000001E-2</v>
      </c>
      <c r="F689" s="17">
        <f t="shared" si="211"/>
        <v>8.3333333333333332E-3</v>
      </c>
      <c r="G689" s="17">
        <v>4986</v>
      </c>
      <c r="H689" s="17">
        <f>7.97/7.63</f>
        <v>1.0445609436435124</v>
      </c>
      <c r="I689" s="17">
        <f t="shared" ref="I689:I726" si="215">(F689*G689*H689)/1000</f>
        <v>4.3401507208387931E-2</v>
      </c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</row>
    <row r="690" spans="1:32" s="2" customFormat="1" ht="47.25" customHeight="1" x14ac:dyDescent="0.25">
      <c r="A690" s="8" t="s">
        <v>918</v>
      </c>
      <c r="B690" s="6" t="s">
        <v>545</v>
      </c>
      <c r="C690" s="17">
        <v>0</v>
      </c>
      <c r="D690" s="17">
        <v>0</v>
      </c>
      <c r="E690" s="17">
        <v>0</v>
      </c>
      <c r="F690" s="17">
        <f t="shared" si="211"/>
        <v>0</v>
      </c>
      <c r="G690" s="17">
        <v>3060</v>
      </c>
      <c r="H690" s="17">
        <f t="shared" ref="H690:H753" si="216">7.97/7.63</f>
        <v>1.0445609436435124</v>
      </c>
      <c r="I690" s="17">
        <f t="shared" si="215"/>
        <v>0</v>
      </c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</row>
    <row r="691" spans="1:32" s="2" customFormat="1" ht="63" customHeight="1" x14ac:dyDescent="0.25">
      <c r="A691" s="8" t="s">
        <v>919</v>
      </c>
      <c r="B691" s="6" t="s">
        <v>222</v>
      </c>
      <c r="C691" s="17">
        <v>0</v>
      </c>
      <c r="D691" s="17">
        <v>0</v>
      </c>
      <c r="E691" s="17">
        <v>0</v>
      </c>
      <c r="F691" s="17">
        <f t="shared" si="211"/>
        <v>0</v>
      </c>
      <c r="G691" s="17">
        <v>2650</v>
      </c>
      <c r="H691" s="17">
        <f t="shared" si="216"/>
        <v>1.0445609436435124</v>
      </c>
      <c r="I691" s="17">
        <f t="shared" si="215"/>
        <v>0</v>
      </c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</row>
    <row r="692" spans="1:32" s="2" customFormat="1" ht="47.25" customHeight="1" x14ac:dyDescent="0.25">
      <c r="A692" s="8" t="s">
        <v>920</v>
      </c>
      <c r="B692" s="6" t="s">
        <v>223</v>
      </c>
      <c r="C692" s="17">
        <v>170</v>
      </c>
      <c r="D692" s="17">
        <v>0</v>
      </c>
      <c r="E692" s="17">
        <v>0</v>
      </c>
      <c r="F692" s="17">
        <f t="shared" si="211"/>
        <v>56.666666666666664</v>
      </c>
      <c r="G692" s="17">
        <v>2170</v>
      </c>
      <c r="H692" s="17">
        <f t="shared" si="216"/>
        <v>1.0445609436435124</v>
      </c>
      <c r="I692" s="17">
        <f t="shared" si="215"/>
        <v>128.44617737003057</v>
      </c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</row>
    <row r="693" spans="1:32" s="2" customFormat="1" ht="63" customHeight="1" x14ac:dyDescent="0.25">
      <c r="A693" s="8" t="s">
        <v>921</v>
      </c>
      <c r="B693" s="6" t="s">
        <v>224</v>
      </c>
      <c r="C693" s="17">
        <v>0</v>
      </c>
      <c r="D693" s="17">
        <v>0</v>
      </c>
      <c r="E693" s="17">
        <v>0</v>
      </c>
      <c r="F693" s="17">
        <f t="shared" si="211"/>
        <v>0</v>
      </c>
      <c r="G693" s="17">
        <v>5660</v>
      </c>
      <c r="H693" s="17">
        <f t="shared" si="216"/>
        <v>1.0445609436435124</v>
      </c>
      <c r="I693" s="17">
        <f t="shared" si="215"/>
        <v>0</v>
      </c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</row>
    <row r="694" spans="1:32" s="2" customFormat="1" ht="47.25" customHeight="1" x14ac:dyDescent="0.25">
      <c r="A694" s="8" t="s">
        <v>922</v>
      </c>
      <c r="B694" s="6" t="s">
        <v>225</v>
      </c>
      <c r="C694" s="17">
        <v>0</v>
      </c>
      <c r="D694" s="17">
        <v>0</v>
      </c>
      <c r="E694" s="17">
        <v>0</v>
      </c>
      <c r="F694" s="17">
        <f t="shared" si="211"/>
        <v>0</v>
      </c>
      <c r="G694" s="17">
        <v>3537</v>
      </c>
      <c r="H694" s="17">
        <f t="shared" si="216"/>
        <v>1.0445609436435124</v>
      </c>
      <c r="I694" s="17">
        <f t="shared" si="215"/>
        <v>0</v>
      </c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</row>
    <row r="695" spans="1:32" s="2" customFormat="1" ht="63" customHeight="1" x14ac:dyDescent="0.25">
      <c r="A695" s="8" t="s">
        <v>923</v>
      </c>
      <c r="B695" s="6" t="s">
        <v>226</v>
      </c>
      <c r="C695" s="17">
        <v>178.9</v>
      </c>
      <c r="D695" s="17">
        <v>0</v>
      </c>
      <c r="E695" s="17">
        <v>0</v>
      </c>
      <c r="F695" s="17">
        <f t="shared" si="211"/>
        <v>59.633333333333333</v>
      </c>
      <c r="G695" s="17">
        <v>3063</v>
      </c>
      <c r="H695" s="17">
        <f t="shared" si="216"/>
        <v>1.0445609436435124</v>
      </c>
      <c r="I695" s="17">
        <f t="shared" si="215"/>
        <v>190.79626382699868</v>
      </c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</row>
    <row r="696" spans="1:32" s="2" customFormat="1" ht="47.25" customHeight="1" x14ac:dyDescent="0.25">
      <c r="A696" s="8" t="s">
        <v>924</v>
      </c>
      <c r="B696" s="6" t="s">
        <v>227</v>
      </c>
      <c r="C696" s="17">
        <v>258.7</v>
      </c>
      <c r="D696" s="17">
        <v>0</v>
      </c>
      <c r="E696" s="17">
        <v>0</v>
      </c>
      <c r="F696" s="17">
        <f t="shared" si="211"/>
        <v>86.233333333333334</v>
      </c>
      <c r="G696" s="17">
        <v>2509</v>
      </c>
      <c r="H696" s="17">
        <f t="shared" si="216"/>
        <v>1.0445609436435124</v>
      </c>
      <c r="I696" s="17">
        <f t="shared" si="215"/>
        <v>226.00061384884231</v>
      </c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</row>
    <row r="697" spans="1:32" s="2" customFormat="1" ht="63" customHeight="1" x14ac:dyDescent="0.25">
      <c r="A697" s="8" t="s">
        <v>925</v>
      </c>
      <c r="B697" s="6" t="s">
        <v>214</v>
      </c>
      <c r="C697" s="17">
        <v>0</v>
      </c>
      <c r="D697" s="17">
        <v>272</v>
      </c>
      <c r="E697" s="17">
        <v>0.16</v>
      </c>
      <c r="F697" s="17">
        <f t="shared" si="211"/>
        <v>90.720000000000013</v>
      </c>
      <c r="G697" s="17">
        <v>1847</v>
      </c>
      <c r="H697" s="17">
        <f t="shared" si="216"/>
        <v>1.0445609436435124</v>
      </c>
      <c r="I697" s="17">
        <f t="shared" si="215"/>
        <v>175.026464587156</v>
      </c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</row>
    <row r="698" spans="1:32" s="2" customFormat="1" ht="47.25" customHeight="1" x14ac:dyDescent="0.25">
      <c r="A698" s="8" t="s">
        <v>926</v>
      </c>
      <c r="B698" s="6" t="s">
        <v>215</v>
      </c>
      <c r="C698" s="17">
        <v>227.5</v>
      </c>
      <c r="D698" s="17">
        <v>255</v>
      </c>
      <c r="E698" s="17">
        <v>0.25</v>
      </c>
      <c r="F698" s="17">
        <v>1956</v>
      </c>
      <c r="G698" s="17">
        <v>1</v>
      </c>
      <c r="H698" s="17">
        <f t="shared" si="216"/>
        <v>1.0445609436435124</v>
      </c>
      <c r="I698" s="17">
        <f t="shared" si="215"/>
        <v>2.0431612057667103</v>
      </c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</row>
    <row r="699" spans="1:32" s="2" customFormat="1" ht="63" customHeight="1" x14ac:dyDescent="0.25">
      <c r="A699" s="8" t="s">
        <v>927</v>
      </c>
      <c r="B699" s="6" t="s">
        <v>216</v>
      </c>
      <c r="C699" s="17">
        <v>193.4</v>
      </c>
      <c r="D699" s="17">
        <v>0</v>
      </c>
      <c r="E699" s="17">
        <v>0</v>
      </c>
      <c r="F699" s="17">
        <f t="shared" ref="F699:F762" si="217">(C699+D699+E699)/3</f>
        <v>64.466666666666669</v>
      </c>
      <c r="G699" s="17">
        <v>4688</v>
      </c>
      <c r="H699" s="17">
        <f t="shared" si="216"/>
        <v>1.0445609436435124</v>
      </c>
      <c r="I699" s="17">
        <f t="shared" si="215"/>
        <v>315.68692983835734</v>
      </c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</row>
    <row r="700" spans="1:32" s="2" customFormat="1" ht="47.25" customHeight="1" x14ac:dyDescent="0.25">
      <c r="A700" s="8" t="s">
        <v>928</v>
      </c>
      <c r="B700" s="6" t="s">
        <v>229</v>
      </c>
      <c r="C700" s="17">
        <v>0</v>
      </c>
      <c r="D700" s="17">
        <v>0</v>
      </c>
      <c r="E700" s="17">
        <v>0</v>
      </c>
      <c r="F700" s="17">
        <f t="shared" si="217"/>
        <v>0</v>
      </c>
      <c r="G700" s="17">
        <v>10323</v>
      </c>
      <c r="H700" s="17">
        <f t="shared" si="216"/>
        <v>1.0445609436435124</v>
      </c>
      <c r="I700" s="17">
        <f t="shared" si="215"/>
        <v>0</v>
      </c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</row>
    <row r="701" spans="1:32" s="2" customFormat="1" ht="63" customHeight="1" x14ac:dyDescent="0.25">
      <c r="A701" s="8" t="s">
        <v>929</v>
      </c>
      <c r="B701" s="6" t="s">
        <v>546</v>
      </c>
      <c r="C701" s="17">
        <v>0</v>
      </c>
      <c r="D701" s="17">
        <v>0</v>
      </c>
      <c r="E701" s="17">
        <v>0</v>
      </c>
      <c r="F701" s="17">
        <f t="shared" si="217"/>
        <v>0</v>
      </c>
      <c r="G701" s="17">
        <v>19048</v>
      </c>
      <c r="H701" s="17">
        <f t="shared" si="216"/>
        <v>1.0445609436435124</v>
      </c>
      <c r="I701" s="17">
        <f t="shared" si="215"/>
        <v>0</v>
      </c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</row>
    <row r="702" spans="1:32" s="2" customFormat="1" ht="47.25" customHeight="1" x14ac:dyDescent="0.25">
      <c r="A702" s="8" t="s">
        <v>930</v>
      </c>
      <c r="B702" s="6" t="s">
        <v>547</v>
      </c>
      <c r="C702" s="17">
        <v>0</v>
      </c>
      <c r="D702" s="17">
        <v>0</v>
      </c>
      <c r="E702" s="17">
        <v>0</v>
      </c>
      <c r="F702" s="17">
        <f t="shared" si="217"/>
        <v>0</v>
      </c>
      <c r="G702" s="17">
        <v>6610</v>
      </c>
      <c r="H702" s="17">
        <f t="shared" si="216"/>
        <v>1.0445609436435124</v>
      </c>
      <c r="I702" s="17">
        <f t="shared" si="215"/>
        <v>0</v>
      </c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</row>
    <row r="703" spans="1:32" s="2" customFormat="1" ht="63" customHeight="1" x14ac:dyDescent="0.25">
      <c r="A703" s="8" t="s">
        <v>931</v>
      </c>
      <c r="B703" s="6" t="s">
        <v>548</v>
      </c>
      <c r="C703" s="17">
        <v>0</v>
      </c>
      <c r="D703" s="17">
        <v>0</v>
      </c>
      <c r="E703" s="17">
        <v>0</v>
      </c>
      <c r="F703" s="17">
        <f t="shared" si="217"/>
        <v>0</v>
      </c>
      <c r="G703" s="17">
        <v>12197</v>
      </c>
      <c r="H703" s="17">
        <f t="shared" si="216"/>
        <v>1.0445609436435124</v>
      </c>
      <c r="I703" s="17">
        <f t="shared" si="215"/>
        <v>0</v>
      </c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</row>
    <row r="704" spans="1:32" s="2" customFormat="1" ht="47.25" customHeight="1" x14ac:dyDescent="0.25">
      <c r="A704" s="8" t="s">
        <v>932</v>
      </c>
      <c r="B704" s="6" t="s">
        <v>217</v>
      </c>
      <c r="C704" s="17">
        <v>212.67</v>
      </c>
      <c r="D704" s="17">
        <v>0</v>
      </c>
      <c r="E704" s="17">
        <v>0</v>
      </c>
      <c r="F704" s="17">
        <f t="shared" si="217"/>
        <v>70.89</v>
      </c>
      <c r="G704" s="17">
        <v>5724</v>
      </c>
      <c r="H704" s="17">
        <f t="shared" si="216"/>
        <v>1.0445609436435124</v>
      </c>
      <c r="I704" s="17">
        <f t="shared" si="215"/>
        <v>423.85604838794234</v>
      </c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</row>
    <row r="705" spans="1:32" s="2" customFormat="1" x14ac:dyDescent="0.25">
      <c r="A705" s="8" t="s">
        <v>933</v>
      </c>
      <c r="B705" s="6" t="s">
        <v>549</v>
      </c>
      <c r="C705" s="17">
        <v>0</v>
      </c>
      <c r="D705" s="17">
        <v>0</v>
      </c>
      <c r="E705" s="17">
        <v>0</v>
      </c>
      <c r="F705" s="17">
        <f t="shared" si="217"/>
        <v>0</v>
      </c>
      <c r="G705" s="17">
        <v>10562</v>
      </c>
      <c r="H705" s="17">
        <f t="shared" si="216"/>
        <v>1.0445609436435124</v>
      </c>
      <c r="I705" s="17">
        <f t="shared" si="215"/>
        <v>0</v>
      </c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</row>
    <row r="706" spans="1:32" s="2" customFormat="1" ht="15.75" customHeight="1" x14ac:dyDescent="0.25">
      <c r="A706" s="8" t="s">
        <v>934</v>
      </c>
      <c r="B706" s="6" t="s">
        <v>218</v>
      </c>
      <c r="C706" s="17">
        <v>244.4</v>
      </c>
      <c r="D706" s="17">
        <v>85</v>
      </c>
      <c r="E706" s="17">
        <v>0</v>
      </c>
      <c r="F706" s="17">
        <f t="shared" si="217"/>
        <v>109.8</v>
      </c>
      <c r="G706" s="17">
        <v>8651</v>
      </c>
      <c r="H706" s="17">
        <f t="shared" si="216"/>
        <v>1.0445609436435124</v>
      </c>
      <c r="I706" s="17">
        <f t="shared" si="215"/>
        <v>992.20734023591069</v>
      </c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</row>
    <row r="707" spans="1:32" s="2" customFormat="1" ht="47.25" customHeight="1" x14ac:dyDescent="0.25">
      <c r="A707" s="8" t="s">
        <v>935</v>
      </c>
      <c r="B707" s="6" t="s">
        <v>219</v>
      </c>
      <c r="C707" s="17">
        <v>136</v>
      </c>
      <c r="D707" s="17">
        <v>0</v>
      </c>
      <c r="E707" s="17">
        <v>0</v>
      </c>
      <c r="F707" s="17">
        <f t="shared" si="217"/>
        <v>45.333333333333336</v>
      </c>
      <c r="G707" s="17">
        <v>3106</v>
      </c>
      <c r="H707" s="17">
        <f t="shared" si="216"/>
        <v>1.0445609436435124</v>
      </c>
      <c r="I707" s="17">
        <f t="shared" si="215"/>
        <v>147.079751856706</v>
      </c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</row>
    <row r="708" spans="1:32" s="2" customFormat="1" ht="47.25" customHeight="1" x14ac:dyDescent="0.25">
      <c r="A708" s="8" t="s">
        <v>936</v>
      </c>
      <c r="B708" s="6" t="s">
        <v>550</v>
      </c>
      <c r="C708" s="17">
        <v>0</v>
      </c>
      <c r="D708" s="17">
        <v>0</v>
      </c>
      <c r="E708" s="17">
        <v>0</v>
      </c>
      <c r="F708" s="17">
        <f t="shared" si="217"/>
        <v>0</v>
      </c>
      <c r="G708" s="17">
        <v>5731</v>
      </c>
      <c r="H708" s="17">
        <f t="shared" si="216"/>
        <v>1.0445609436435124</v>
      </c>
      <c r="I708" s="17">
        <f t="shared" si="215"/>
        <v>0</v>
      </c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</row>
    <row r="709" spans="1:32" s="2" customFormat="1" ht="63" customHeight="1" x14ac:dyDescent="0.25">
      <c r="A709" s="8" t="s">
        <v>937</v>
      </c>
      <c r="B709" s="6" t="s">
        <v>220</v>
      </c>
      <c r="C709" s="17">
        <v>0</v>
      </c>
      <c r="D709" s="17">
        <v>0</v>
      </c>
      <c r="E709" s="17">
        <v>0</v>
      </c>
      <c r="F709" s="17">
        <f t="shared" si="217"/>
        <v>0</v>
      </c>
      <c r="G709" s="17">
        <v>2236</v>
      </c>
      <c r="H709" s="17">
        <f t="shared" si="216"/>
        <v>1.0445609436435124</v>
      </c>
      <c r="I709" s="17">
        <f t="shared" si="215"/>
        <v>0</v>
      </c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</row>
    <row r="710" spans="1:32" s="2" customFormat="1" ht="47.25" customHeight="1" x14ac:dyDescent="0.25">
      <c r="A710" s="8" t="s">
        <v>938</v>
      </c>
      <c r="B710" s="6" t="s">
        <v>230</v>
      </c>
      <c r="C710" s="17">
        <v>0</v>
      </c>
      <c r="D710" s="17">
        <v>0</v>
      </c>
      <c r="E710" s="17">
        <v>0</v>
      </c>
      <c r="F710" s="17">
        <f t="shared" si="217"/>
        <v>0</v>
      </c>
      <c r="G710" s="17">
        <v>4227</v>
      </c>
      <c r="H710" s="17">
        <f t="shared" si="216"/>
        <v>1.0445609436435124</v>
      </c>
      <c r="I710" s="17">
        <f t="shared" si="215"/>
        <v>0</v>
      </c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</row>
    <row r="711" spans="1:32" s="2" customFormat="1" ht="63" customHeight="1" x14ac:dyDescent="0.25">
      <c r="A711" s="8" t="s">
        <v>939</v>
      </c>
      <c r="B711" s="6" t="s">
        <v>551</v>
      </c>
      <c r="C711" s="17">
        <v>0</v>
      </c>
      <c r="D711" s="17">
        <v>0</v>
      </c>
      <c r="E711" s="17">
        <v>0</v>
      </c>
      <c r="F711" s="17">
        <f t="shared" si="217"/>
        <v>0</v>
      </c>
      <c r="G711" s="17">
        <v>1881</v>
      </c>
      <c r="H711" s="17">
        <f t="shared" si="216"/>
        <v>1.0445609436435124</v>
      </c>
      <c r="I711" s="17">
        <f t="shared" si="215"/>
        <v>0</v>
      </c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</row>
    <row r="712" spans="1:32" s="2" customFormat="1" ht="47.25" customHeight="1" x14ac:dyDescent="0.25">
      <c r="A712" s="8" t="s">
        <v>940</v>
      </c>
      <c r="B712" s="6" t="s">
        <v>231</v>
      </c>
      <c r="C712" s="17">
        <v>0</v>
      </c>
      <c r="D712" s="17">
        <v>0</v>
      </c>
      <c r="E712" s="17">
        <v>0</v>
      </c>
      <c r="F712" s="17">
        <f t="shared" si="217"/>
        <v>0</v>
      </c>
      <c r="G712" s="17">
        <v>3471</v>
      </c>
      <c r="H712" s="17">
        <f t="shared" si="216"/>
        <v>1.0445609436435124</v>
      </c>
      <c r="I712" s="17">
        <f t="shared" si="215"/>
        <v>0</v>
      </c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</row>
    <row r="713" spans="1:32" s="2" customFormat="1" ht="63" customHeight="1" x14ac:dyDescent="0.25">
      <c r="A713" s="8" t="s">
        <v>941</v>
      </c>
      <c r="B713" s="6" t="s">
        <v>552</v>
      </c>
      <c r="C713" s="17">
        <v>0</v>
      </c>
      <c r="D713" s="17">
        <v>0</v>
      </c>
      <c r="E713" s="17">
        <v>0</v>
      </c>
      <c r="F713" s="17">
        <f t="shared" si="217"/>
        <v>0</v>
      </c>
      <c r="G713" s="17">
        <v>1379</v>
      </c>
      <c r="H713" s="17">
        <f t="shared" si="216"/>
        <v>1.0445609436435124</v>
      </c>
      <c r="I713" s="17">
        <f t="shared" si="215"/>
        <v>0</v>
      </c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</row>
    <row r="714" spans="1:32" s="2" customFormat="1" ht="47.25" customHeight="1" x14ac:dyDescent="0.25">
      <c r="A714" s="8" t="s">
        <v>942</v>
      </c>
      <c r="B714" s="6" t="s">
        <v>553</v>
      </c>
      <c r="C714" s="17">
        <v>0</v>
      </c>
      <c r="D714" s="17">
        <v>0</v>
      </c>
      <c r="E714" s="17">
        <v>0</v>
      </c>
      <c r="F714" s="17">
        <f t="shared" si="217"/>
        <v>0</v>
      </c>
      <c r="G714" s="17">
        <v>2606</v>
      </c>
      <c r="H714" s="17">
        <f t="shared" si="216"/>
        <v>1.0445609436435124</v>
      </c>
      <c r="I714" s="17">
        <f t="shared" si="215"/>
        <v>0</v>
      </c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</row>
    <row r="715" spans="1:32" s="2" customFormat="1" ht="63" customHeight="1" x14ac:dyDescent="0.25">
      <c r="A715" s="8" t="s">
        <v>943</v>
      </c>
      <c r="B715" s="6" t="s">
        <v>554</v>
      </c>
      <c r="C715" s="17">
        <v>0</v>
      </c>
      <c r="D715" s="17">
        <v>0</v>
      </c>
      <c r="E715" s="17">
        <v>0</v>
      </c>
      <c r="F715" s="17">
        <f t="shared" si="217"/>
        <v>0</v>
      </c>
      <c r="G715" s="17">
        <v>1180</v>
      </c>
      <c r="H715" s="17">
        <f t="shared" si="216"/>
        <v>1.0445609436435124</v>
      </c>
      <c r="I715" s="17">
        <f t="shared" si="215"/>
        <v>0</v>
      </c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</row>
    <row r="716" spans="1:32" s="2" customFormat="1" ht="47.25" customHeight="1" x14ac:dyDescent="0.25">
      <c r="A716" s="8" t="s">
        <v>944</v>
      </c>
      <c r="B716" s="6" t="s">
        <v>555</v>
      </c>
      <c r="C716" s="17">
        <v>0</v>
      </c>
      <c r="D716" s="17">
        <v>0</v>
      </c>
      <c r="E716" s="17">
        <v>0</v>
      </c>
      <c r="F716" s="17">
        <f t="shared" si="217"/>
        <v>0</v>
      </c>
      <c r="G716" s="17">
        <v>2178</v>
      </c>
      <c r="H716" s="17">
        <f t="shared" si="216"/>
        <v>1.0445609436435124</v>
      </c>
      <c r="I716" s="17">
        <f t="shared" si="215"/>
        <v>0</v>
      </c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</row>
    <row r="717" spans="1:32" s="2" customFormat="1" ht="63" customHeight="1" x14ac:dyDescent="0.25">
      <c r="A717" s="8" t="s">
        <v>945</v>
      </c>
      <c r="B717" s="6" t="s">
        <v>556</v>
      </c>
      <c r="C717" s="17">
        <v>0</v>
      </c>
      <c r="D717" s="17">
        <v>0</v>
      </c>
      <c r="E717" s="17">
        <v>0</v>
      </c>
      <c r="F717" s="17">
        <f t="shared" si="217"/>
        <v>0</v>
      </c>
      <c r="G717" s="17">
        <v>16601</v>
      </c>
      <c r="H717" s="17">
        <f t="shared" si="216"/>
        <v>1.0445609436435124</v>
      </c>
      <c r="I717" s="17">
        <f t="shared" si="215"/>
        <v>0</v>
      </c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</row>
    <row r="718" spans="1:32" s="2" customFormat="1" ht="47.25" customHeight="1" x14ac:dyDescent="0.25">
      <c r="A718" s="8" t="s">
        <v>946</v>
      </c>
      <c r="B718" s="6" t="s">
        <v>557</v>
      </c>
      <c r="C718" s="17">
        <v>0</v>
      </c>
      <c r="D718" s="17">
        <v>0</v>
      </c>
      <c r="E718" s="17">
        <v>0</v>
      </c>
      <c r="F718" s="17">
        <f t="shared" si="217"/>
        <v>0</v>
      </c>
      <c r="G718" s="17">
        <v>24685</v>
      </c>
      <c r="H718" s="17">
        <f t="shared" si="216"/>
        <v>1.0445609436435124</v>
      </c>
      <c r="I718" s="17">
        <f t="shared" si="215"/>
        <v>0</v>
      </c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</row>
    <row r="719" spans="1:32" s="2" customFormat="1" ht="63" customHeight="1" x14ac:dyDescent="0.25">
      <c r="A719" s="8" t="s">
        <v>947</v>
      </c>
      <c r="B719" s="6" t="s">
        <v>558</v>
      </c>
      <c r="C719" s="17">
        <v>0</v>
      </c>
      <c r="D719" s="17">
        <v>0</v>
      </c>
      <c r="E719" s="17">
        <v>0</v>
      </c>
      <c r="F719" s="17">
        <f t="shared" si="217"/>
        <v>0</v>
      </c>
      <c r="G719" s="17">
        <v>13281</v>
      </c>
      <c r="H719" s="17">
        <f t="shared" si="216"/>
        <v>1.0445609436435124</v>
      </c>
      <c r="I719" s="17">
        <f t="shared" si="215"/>
        <v>0</v>
      </c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</row>
    <row r="720" spans="1:32" s="2" customFormat="1" ht="47.25" customHeight="1" x14ac:dyDescent="0.25">
      <c r="A720" s="8" t="s">
        <v>948</v>
      </c>
      <c r="B720" s="6" t="s">
        <v>559</v>
      </c>
      <c r="C720" s="17">
        <v>0</v>
      </c>
      <c r="D720" s="17">
        <v>0</v>
      </c>
      <c r="E720" s="17">
        <v>0</v>
      </c>
      <c r="F720" s="17">
        <f t="shared" si="217"/>
        <v>0</v>
      </c>
      <c r="G720" s="17">
        <v>21064</v>
      </c>
      <c r="H720" s="17">
        <f t="shared" si="216"/>
        <v>1.0445609436435124</v>
      </c>
      <c r="I720" s="17">
        <f t="shared" si="215"/>
        <v>0</v>
      </c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</row>
    <row r="721" spans="1:32" s="2" customFormat="1" ht="63" customHeight="1" x14ac:dyDescent="0.25">
      <c r="A721" s="8" t="s">
        <v>949</v>
      </c>
      <c r="B721" s="6" t="s">
        <v>560</v>
      </c>
      <c r="C721" s="17">
        <v>0</v>
      </c>
      <c r="D721" s="17">
        <v>0</v>
      </c>
      <c r="E721" s="17">
        <v>0</v>
      </c>
      <c r="F721" s="17">
        <f t="shared" si="217"/>
        <v>0</v>
      </c>
      <c r="G721" s="17">
        <v>8989</v>
      </c>
      <c r="H721" s="17">
        <f t="shared" si="216"/>
        <v>1.0445609436435124</v>
      </c>
      <c r="I721" s="17">
        <f t="shared" si="215"/>
        <v>0</v>
      </c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</row>
    <row r="722" spans="1:32" s="2" customFormat="1" ht="47.25" customHeight="1" x14ac:dyDescent="0.25">
      <c r="A722" s="8" t="s">
        <v>950</v>
      </c>
      <c r="B722" s="6" t="s">
        <v>561</v>
      </c>
      <c r="C722" s="17">
        <v>0</v>
      </c>
      <c r="D722" s="17">
        <v>0</v>
      </c>
      <c r="E722" s="17">
        <v>0</v>
      </c>
      <c r="F722" s="17">
        <f t="shared" si="217"/>
        <v>0</v>
      </c>
      <c r="G722" s="17">
        <v>12624</v>
      </c>
      <c r="H722" s="17">
        <f t="shared" si="216"/>
        <v>1.0445609436435124</v>
      </c>
      <c r="I722" s="17">
        <f t="shared" si="215"/>
        <v>0</v>
      </c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</row>
    <row r="723" spans="1:32" s="2" customFormat="1" ht="15.75" customHeight="1" x14ac:dyDescent="0.25">
      <c r="A723" s="8" t="s">
        <v>951</v>
      </c>
      <c r="B723" s="6" t="s">
        <v>228</v>
      </c>
      <c r="C723" s="17">
        <v>0</v>
      </c>
      <c r="D723" s="17">
        <v>0</v>
      </c>
      <c r="E723" s="17">
        <v>0</v>
      </c>
      <c r="F723" s="17">
        <f t="shared" si="217"/>
        <v>0</v>
      </c>
      <c r="G723" s="17">
        <v>6966</v>
      </c>
      <c r="H723" s="17">
        <f t="shared" si="216"/>
        <v>1.0445609436435124</v>
      </c>
      <c r="I723" s="17">
        <f t="shared" si="215"/>
        <v>0</v>
      </c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</row>
    <row r="724" spans="1:32" s="2" customFormat="1" ht="47.25" customHeight="1" x14ac:dyDescent="0.25">
      <c r="A724" s="8" t="s">
        <v>952</v>
      </c>
      <c r="B724" s="6" t="s">
        <v>562</v>
      </c>
      <c r="C724" s="17">
        <v>0</v>
      </c>
      <c r="D724" s="17">
        <v>0</v>
      </c>
      <c r="E724" s="17">
        <v>0</v>
      </c>
      <c r="F724" s="17">
        <f t="shared" si="217"/>
        <v>0</v>
      </c>
      <c r="G724" s="17">
        <v>10416</v>
      </c>
      <c r="H724" s="17">
        <f t="shared" si="216"/>
        <v>1.0445609436435124</v>
      </c>
      <c r="I724" s="17">
        <f t="shared" si="215"/>
        <v>0</v>
      </c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</row>
    <row r="725" spans="1:32" s="2" customFormat="1" ht="47.25" customHeight="1" x14ac:dyDescent="0.25">
      <c r="A725" s="8" t="s">
        <v>953</v>
      </c>
      <c r="B725" s="6" t="s">
        <v>563</v>
      </c>
      <c r="C725" s="17">
        <v>0</v>
      </c>
      <c r="D725" s="17">
        <v>0</v>
      </c>
      <c r="E725" s="17">
        <v>0</v>
      </c>
      <c r="F725" s="17">
        <f t="shared" si="217"/>
        <v>0</v>
      </c>
      <c r="G725" s="17">
        <v>4647</v>
      </c>
      <c r="H725" s="17">
        <f t="shared" si="216"/>
        <v>1.0445609436435124</v>
      </c>
      <c r="I725" s="17">
        <f t="shared" si="215"/>
        <v>0</v>
      </c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</row>
    <row r="726" spans="1:32" s="2" customFormat="1" ht="63" customHeight="1" x14ac:dyDescent="0.25">
      <c r="A726" s="8" t="s">
        <v>954</v>
      </c>
      <c r="B726" s="6" t="s">
        <v>564</v>
      </c>
      <c r="C726" s="17">
        <v>0</v>
      </c>
      <c r="D726" s="17">
        <v>0</v>
      </c>
      <c r="E726" s="17">
        <v>0</v>
      </c>
      <c r="F726" s="17">
        <f t="shared" si="217"/>
        <v>0</v>
      </c>
      <c r="G726" s="17">
        <v>6949</v>
      </c>
      <c r="H726" s="17">
        <f t="shared" si="216"/>
        <v>1.0445609436435124</v>
      </c>
      <c r="I726" s="17">
        <f t="shared" si="215"/>
        <v>0</v>
      </c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</row>
    <row r="727" spans="1:32" s="2" customFormat="1" ht="47.25" customHeight="1" x14ac:dyDescent="0.25">
      <c r="A727" s="8" t="s">
        <v>877</v>
      </c>
      <c r="B727" s="6" t="s">
        <v>209</v>
      </c>
      <c r="C727" s="17">
        <v>2466.1999999999998</v>
      </c>
      <c r="D727" s="17">
        <v>1219.75</v>
      </c>
      <c r="E727" s="17">
        <v>2.2869999999999999</v>
      </c>
      <c r="F727" s="17">
        <f t="shared" si="217"/>
        <v>1229.4123333333332</v>
      </c>
      <c r="G727" s="17" t="s">
        <v>10</v>
      </c>
      <c r="H727" s="17" t="s">
        <v>10</v>
      </c>
      <c r="I727" s="17">
        <f>SUM(I728:I765)</f>
        <v>3303.7829176968112</v>
      </c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</row>
    <row r="728" spans="1:32" s="2" customFormat="1" ht="63" customHeight="1" x14ac:dyDescent="0.25">
      <c r="A728" s="8" t="s">
        <v>878</v>
      </c>
      <c r="B728" s="6" t="s">
        <v>221</v>
      </c>
      <c r="C728" s="17">
        <v>0</v>
      </c>
      <c r="D728" s="17">
        <v>0</v>
      </c>
      <c r="E728" s="17">
        <v>7.5000000000000011E-2</v>
      </c>
      <c r="F728" s="17">
        <f t="shared" si="217"/>
        <v>2.5000000000000005E-2</v>
      </c>
      <c r="G728" s="17">
        <v>4258</v>
      </c>
      <c r="H728" s="17">
        <f t="shared" si="216"/>
        <v>1.0445609436435124</v>
      </c>
      <c r="I728" s="17">
        <f t="shared" ref="I728:I765" si="218">(F728*G728*H728)/1000</f>
        <v>0.11119351245085191</v>
      </c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</row>
    <row r="729" spans="1:32" s="2" customFormat="1" ht="47.25" customHeight="1" x14ac:dyDescent="0.25">
      <c r="A729" s="8" t="s">
        <v>879</v>
      </c>
      <c r="B729" s="6" t="s">
        <v>545</v>
      </c>
      <c r="C729" s="17">
        <v>0</v>
      </c>
      <c r="D729" s="17">
        <v>0</v>
      </c>
      <c r="E729" s="17">
        <v>0</v>
      </c>
      <c r="F729" s="17">
        <f t="shared" si="217"/>
        <v>0</v>
      </c>
      <c r="G729" s="17">
        <v>2661</v>
      </c>
      <c r="H729" s="17">
        <f t="shared" si="216"/>
        <v>1.0445609436435124</v>
      </c>
      <c r="I729" s="17">
        <f t="shared" si="218"/>
        <v>0</v>
      </c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</row>
    <row r="730" spans="1:32" s="2" customFormat="1" ht="63" customHeight="1" x14ac:dyDescent="0.25">
      <c r="A730" s="8" t="s">
        <v>880</v>
      </c>
      <c r="B730" s="6" t="s">
        <v>222</v>
      </c>
      <c r="C730" s="17">
        <v>272.39999999999998</v>
      </c>
      <c r="D730" s="17">
        <v>107.1</v>
      </c>
      <c r="E730" s="17">
        <v>0.126</v>
      </c>
      <c r="F730" s="17">
        <f t="shared" si="217"/>
        <v>126.54199999999999</v>
      </c>
      <c r="G730" s="17">
        <v>2305</v>
      </c>
      <c r="H730" s="17">
        <f t="shared" si="216"/>
        <v>1.0445609436435124</v>
      </c>
      <c r="I730" s="17">
        <f t="shared" si="218"/>
        <v>304.67681529488857</v>
      </c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</row>
    <row r="731" spans="1:32" s="2" customFormat="1" ht="47.25" customHeight="1" x14ac:dyDescent="0.25">
      <c r="A731" s="8" t="s">
        <v>881</v>
      </c>
      <c r="B731" s="6" t="s">
        <v>223</v>
      </c>
      <c r="C731" s="17">
        <v>98</v>
      </c>
      <c r="D731" s="17">
        <v>85</v>
      </c>
      <c r="E731" s="17">
        <v>0.1</v>
      </c>
      <c r="F731" s="17">
        <f t="shared" si="217"/>
        <v>61.033333333333331</v>
      </c>
      <c r="G731" s="17">
        <v>3751</v>
      </c>
      <c r="H731" s="17">
        <f t="shared" si="216"/>
        <v>1.0445609436435124</v>
      </c>
      <c r="I731" s="17">
        <f t="shared" si="218"/>
        <v>239.13763901266927</v>
      </c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</row>
    <row r="732" spans="1:32" s="2" customFormat="1" ht="63" customHeight="1" x14ac:dyDescent="0.25">
      <c r="A732" s="8" t="s">
        <v>882</v>
      </c>
      <c r="B732" s="6" t="s">
        <v>224</v>
      </c>
      <c r="C732" s="17">
        <v>0</v>
      </c>
      <c r="D732" s="17">
        <v>0</v>
      </c>
      <c r="E732" s="17">
        <v>0.1</v>
      </c>
      <c r="F732" s="17">
        <f t="shared" si="217"/>
        <v>3.3333333333333333E-2</v>
      </c>
      <c r="G732" s="17">
        <v>4922</v>
      </c>
      <c r="H732" s="17">
        <f t="shared" si="216"/>
        <v>1.0445609436435124</v>
      </c>
      <c r="I732" s="17">
        <f t="shared" si="218"/>
        <v>0.17137763215377894</v>
      </c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</row>
    <row r="733" spans="1:32" s="2" customFormat="1" ht="47.25" customHeight="1" x14ac:dyDescent="0.25">
      <c r="A733" s="8" t="s">
        <v>883</v>
      </c>
      <c r="B733" s="6" t="s">
        <v>225</v>
      </c>
      <c r="C733" s="17">
        <v>0</v>
      </c>
      <c r="D733" s="17">
        <v>0</v>
      </c>
      <c r="E733" s="17">
        <v>0.04</v>
      </c>
      <c r="F733" s="17">
        <f t="shared" si="217"/>
        <v>1.3333333333333334E-2</v>
      </c>
      <c r="G733" s="17">
        <v>3076</v>
      </c>
      <c r="H733" s="17">
        <f t="shared" si="216"/>
        <v>1.0445609436435124</v>
      </c>
      <c r="I733" s="17">
        <f t="shared" si="218"/>
        <v>4.2840926168632595E-2</v>
      </c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</row>
    <row r="734" spans="1:32" s="2" customFormat="1" ht="63" customHeight="1" x14ac:dyDescent="0.25">
      <c r="A734" s="8" t="s">
        <v>884</v>
      </c>
      <c r="B734" s="6" t="s">
        <v>226</v>
      </c>
      <c r="C734" s="17">
        <v>353.3</v>
      </c>
      <c r="D734" s="17">
        <v>160.65</v>
      </c>
      <c r="E734" s="17">
        <v>0.126</v>
      </c>
      <c r="F734" s="17">
        <f t="shared" si="217"/>
        <v>171.35866666666666</v>
      </c>
      <c r="G734" s="17">
        <v>2664</v>
      </c>
      <c r="H734" s="17">
        <f t="shared" si="216"/>
        <v>1.0445609436435124</v>
      </c>
      <c r="I734" s="17">
        <f t="shared" si="218"/>
        <v>476.84153595806026</v>
      </c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</row>
    <row r="735" spans="1:32" s="2" customFormat="1" ht="47.25" customHeight="1" x14ac:dyDescent="0.25">
      <c r="A735" s="8" t="s">
        <v>885</v>
      </c>
      <c r="B735" s="6" t="s">
        <v>227</v>
      </c>
      <c r="C735" s="17">
        <v>370</v>
      </c>
      <c r="D735" s="17">
        <v>170</v>
      </c>
      <c r="E735" s="17">
        <v>0.30000000000000004</v>
      </c>
      <c r="F735" s="17">
        <f t="shared" si="217"/>
        <v>180.1</v>
      </c>
      <c r="G735" s="17">
        <v>4195</v>
      </c>
      <c r="H735" s="17">
        <f t="shared" si="216"/>
        <v>1.0445609436435124</v>
      </c>
      <c r="I735" s="17">
        <f t="shared" si="218"/>
        <v>789.18616186107465</v>
      </c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</row>
    <row r="736" spans="1:32" s="2" customFormat="1" ht="63" customHeight="1" x14ac:dyDescent="0.25">
      <c r="A736" s="8" t="s">
        <v>886</v>
      </c>
      <c r="B736" s="6" t="s">
        <v>214</v>
      </c>
      <c r="C736" s="17">
        <v>576</v>
      </c>
      <c r="D736" s="17">
        <v>272</v>
      </c>
      <c r="E736" s="17">
        <v>0.16</v>
      </c>
      <c r="F736" s="17">
        <f t="shared" si="217"/>
        <v>282.71999999999997</v>
      </c>
      <c r="G736" s="17">
        <v>1606</v>
      </c>
      <c r="H736" s="17">
        <f t="shared" si="216"/>
        <v>1.0445609436435124</v>
      </c>
      <c r="I736" s="17">
        <f t="shared" si="218"/>
        <v>474.28114159895142</v>
      </c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</row>
    <row r="737" spans="1:32" s="2" customFormat="1" ht="63" customHeight="1" x14ac:dyDescent="0.25">
      <c r="A737" s="8" t="s">
        <v>887</v>
      </c>
      <c r="B737" s="6" t="s">
        <v>215</v>
      </c>
      <c r="C737" s="17">
        <v>440</v>
      </c>
      <c r="D737" s="17">
        <v>425</v>
      </c>
      <c r="E737" s="17">
        <v>0.25</v>
      </c>
      <c r="F737" s="17">
        <f t="shared" si="217"/>
        <v>288.41666666666669</v>
      </c>
      <c r="G737" s="17">
        <v>1701</v>
      </c>
      <c r="H737" s="17">
        <f t="shared" si="216"/>
        <v>1.0445609436435124</v>
      </c>
      <c r="I737" s="17">
        <f t="shared" si="218"/>
        <v>512.45820412844046</v>
      </c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</row>
    <row r="738" spans="1:32" s="2" customFormat="1" ht="63" customHeight="1" x14ac:dyDescent="0.25">
      <c r="A738" s="8" t="s">
        <v>888</v>
      </c>
      <c r="B738" s="6" t="s">
        <v>229</v>
      </c>
      <c r="C738" s="17">
        <v>0</v>
      </c>
      <c r="D738" s="17">
        <v>0</v>
      </c>
      <c r="E738" s="17">
        <v>0</v>
      </c>
      <c r="F738" s="17">
        <f t="shared" si="217"/>
        <v>0</v>
      </c>
      <c r="G738" s="17">
        <v>8978</v>
      </c>
      <c r="H738" s="17">
        <f t="shared" si="216"/>
        <v>1.0445609436435124</v>
      </c>
      <c r="I738" s="17">
        <f t="shared" si="218"/>
        <v>0</v>
      </c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</row>
    <row r="739" spans="1:32" s="2" customFormat="1" ht="63" customHeight="1" x14ac:dyDescent="0.25">
      <c r="A739" s="8" t="s">
        <v>889</v>
      </c>
      <c r="B739" s="6" t="s">
        <v>546</v>
      </c>
      <c r="C739" s="17">
        <v>0</v>
      </c>
      <c r="D739" s="17">
        <v>0</v>
      </c>
      <c r="E739" s="17">
        <v>0</v>
      </c>
      <c r="F739" s="17">
        <f t="shared" si="217"/>
        <v>0</v>
      </c>
      <c r="G739" s="17">
        <v>16566</v>
      </c>
      <c r="H739" s="17">
        <f t="shared" si="216"/>
        <v>1.0445609436435124</v>
      </c>
      <c r="I739" s="17">
        <f t="shared" si="218"/>
        <v>0</v>
      </c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</row>
    <row r="740" spans="1:32" s="2" customFormat="1" ht="47.25" customHeight="1" x14ac:dyDescent="0.25">
      <c r="A740" s="8" t="s">
        <v>890</v>
      </c>
      <c r="B740" s="6" t="s">
        <v>547</v>
      </c>
      <c r="C740" s="17">
        <v>0</v>
      </c>
      <c r="D740" s="17">
        <v>0</v>
      </c>
      <c r="E740" s="17">
        <v>0</v>
      </c>
      <c r="F740" s="17">
        <f t="shared" si="217"/>
        <v>0</v>
      </c>
      <c r="G740" s="17">
        <v>5749</v>
      </c>
      <c r="H740" s="17">
        <f t="shared" si="216"/>
        <v>1.0445609436435124</v>
      </c>
      <c r="I740" s="17">
        <f t="shared" si="218"/>
        <v>0</v>
      </c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</row>
    <row r="741" spans="1:32" s="2" customFormat="1" ht="15.75" customHeight="1" x14ac:dyDescent="0.25">
      <c r="A741" s="8" t="s">
        <v>891</v>
      </c>
      <c r="B741" s="6" t="s">
        <v>548</v>
      </c>
      <c r="C741" s="17">
        <v>0</v>
      </c>
      <c r="D741" s="17">
        <v>0</v>
      </c>
      <c r="E741" s="17">
        <v>0</v>
      </c>
      <c r="F741" s="17">
        <f t="shared" si="217"/>
        <v>0</v>
      </c>
      <c r="G741" s="17">
        <v>10608</v>
      </c>
      <c r="H741" s="17">
        <f t="shared" si="216"/>
        <v>1.0445609436435124</v>
      </c>
      <c r="I741" s="17">
        <f t="shared" si="218"/>
        <v>0</v>
      </c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</row>
    <row r="742" spans="1:32" s="2" customFormat="1" ht="15.75" customHeight="1" x14ac:dyDescent="0.25">
      <c r="A742" s="8" t="s">
        <v>892</v>
      </c>
      <c r="B742" s="6" t="s">
        <v>217</v>
      </c>
      <c r="C742" s="17">
        <v>0</v>
      </c>
      <c r="D742" s="17">
        <v>0</v>
      </c>
      <c r="E742" s="17">
        <v>0</v>
      </c>
      <c r="F742" s="17">
        <f t="shared" si="217"/>
        <v>0</v>
      </c>
      <c r="G742" s="17">
        <v>4978</v>
      </c>
      <c r="H742" s="17">
        <f t="shared" si="216"/>
        <v>1.0445609436435124</v>
      </c>
      <c r="I742" s="17">
        <f t="shared" si="218"/>
        <v>0</v>
      </c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</row>
    <row r="743" spans="1:32" s="2" customFormat="1" ht="15.75" customHeight="1" x14ac:dyDescent="0.25">
      <c r="A743" s="8" t="s">
        <v>893</v>
      </c>
      <c r="B743" s="6" t="s">
        <v>549</v>
      </c>
      <c r="C743" s="17">
        <v>0</v>
      </c>
      <c r="D743" s="17">
        <v>0</v>
      </c>
      <c r="E743" s="17">
        <v>0</v>
      </c>
      <c r="F743" s="17">
        <f t="shared" si="217"/>
        <v>0</v>
      </c>
      <c r="G743" s="17">
        <v>9186</v>
      </c>
      <c r="H743" s="17">
        <f t="shared" si="216"/>
        <v>1.0445609436435124</v>
      </c>
      <c r="I743" s="17">
        <f t="shared" si="218"/>
        <v>0</v>
      </c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</row>
    <row r="744" spans="1:32" s="2" customFormat="1" ht="31.5" customHeight="1" x14ac:dyDescent="0.25">
      <c r="A744" s="8" t="s">
        <v>894</v>
      </c>
      <c r="B744" s="6" t="s">
        <v>216</v>
      </c>
      <c r="C744" s="17">
        <v>356.5</v>
      </c>
      <c r="D744" s="17">
        <v>0</v>
      </c>
      <c r="E744" s="17">
        <v>0.1</v>
      </c>
      <c r="F744" s="17">
        <f t="shared" si="217"/>
        <v>118.86666666666667</v>
      </c>
      <c r="G744" s="17">
        <v>4077</v>
      </c>
      <c r="H744" s="17">
        <f t="shared" si="216"/>
        <v>1.0445609436435124</v>
      </c>
      <c r="I744" s="17">
        <f t="shared" si="218"/>
        <v>506.21449777195284</v>
      </c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</row>
    <row r="745" spans="1:32" s="2" customFormat="1" ht="31.5" customHeight="1" x14ac:dyDescent="0.25">
      <c r="A745" s="8" t="s">
        <v>895</v>
      </c>
      <c r="B745" s="6" t="s">
        <v>218</v>
      </c>
      <c r="C745" s="17">
        <v>0</v>
      </c>
      <c r="D745" s="17">
        <v>0</v>
      </c>
      <c r="E745" s="17">
        <v>0</v>
      </c>
      <c r="F745" s="17">
        <f t="shared" si="217"/>
        <v>0</v>
      </c>
      <c r="G745" s="17">
        <v>7523</v>
      </c>
      <c r="H745" s="17">
        <f t="shared" si="216"/>
        <v>1.0445609436435124</v>
      </c>
      <c r="I745" s="17">
        <f t="shared" si="218"/>
        <v>0</v>
      </c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</row>
    <row r="746" spans="1:32" s="2" customFormat="1" ht="15.75" customHeight="1" x14ac:dyDescent="0.25">
      <c r="A746" s="8" t="s">
        <v>896</v>
      </c>
      <c r="B746" s="6" t="s">
        <v>219</v>
      </c>
      <c r="C746" s="17">
        <v>0</v>
      </c>
      <c r="D746" s="17">
        <v>0</v>
      </c>
      <c r="E746" s="17">
        <v>0.16</v>
      </c>
      <c r="F746" s="17">
        <f t="shared" si="217"/>
        <v>5.3333333333333337E-2</v>
      </c>
      <c r="G746" s="17">
        <v>2757</v>
      </c>
      <c r="H746" s="17">
        <f t="shared" si="216"/>
        <v>1.0445609436435124</v>
      </c>
      <c r="I746" s="17">
        <f t="shared" si="218"/>
        <v>0.15359224115334208</v>
      </c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</row>
    <row r="747" spans="1:32" s="2" customFormat="1" ht="15.75" customHeight="1" x14ac:dyDescent="0.25">
      <c r="A747" s="8" t="s">
        <v>897</v>
      </c>
      <c r="B747" s="6" t="s">
        <v>550</v>
      </c>
      <c r="C747" s="17">
        <v>0</v>
      </c>
      <c r="D747" s="17">
        <v>0</v>
      </c>
      <c r="E747" s="17">
        <v>0</v>
      </c>
      <c r="F747" s="17">
        <f t="shared" si="217"/>
        <v>0</v>
      </c>
      <c r="G747" s="17">
        <v>5087</v>
      </c>
      <c r="H747" s="17">
        <f t="shared" si="216"/>
        <v>1.0445609436435124</v>
      </c>
      <c r="I747" s="17">
        <f t="shared" si="218"/>
        <v>0</v>
      </c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</row>
    <row r="748" spans="1:32" s="2" customFormat="1" ht="15.75" customHeight="1" x14ac:dyDescent="0.25">
      <c r="A748" s="8" t="s">
        <v>898</v>
      </c>
      <c r="B748" s="6" t="s">
        <v>220</v>
      </c>
      <c r="C748" s="17">
        <v>0</v>
      </c>
      <c r="D748" s="17">
        <v>0</v>
      </c>
      <c r="E748" s="17">
        <v>0.75</v>
      </c>
      <c r="F748" s="17">
        <f t="shared" si="217"/>
        <v>0.25</v>
      </c>
      <c r="G748" s="17">
        <v>1945</v>
      </c>
      <c r="H748" s="17">
        <f t="shared" si="216"/>
        <v>1.0445609436435124</v>
      </c>
      <c r="I748" s="17">
        <f t="shared" si="218"/>
        <v>0.50791775884665791</v>
      </c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</row>
    <row r="749" spans="1:32" s="2" customFormat="1" ht="31.5" customHeight="1" x14ac:dyDescent="0.25">
      <c r="A749" s="8" t="s">
        <v>899</v>
      </c>
      <c r="B749" s="6" t="s">
        <v>230</v>
      </c>
      <c r="C749" s="17">
        <v>0</v>
      </c>
      <c r="D749" s="17">
        <v>0</v>
      </c>
      <c r="E749" s="17">
        <v>0</v>
      </c>
      <c r="F749" s="17">
        <f t="shared" si="217"/>
        <v>0</v>
      </c>
      <c r="G749" s="17">
        <v>3589</v>
      </c>
      <c r="H749" s="17">
        <f t="shared" si="216"/>
        <v>1.0445609436435124</v>
      </c>
      <c r="I749" s="17">
        <f t="shared" si="218"/>
        <v>0</v>
      </c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</row>
    <row r="750" spans="1:32" s="2" customFormat="1" ht="31.5" customHeight="1" x14ac:dyDescent="0.25">
      <c r="A750" s="8" t="s">
        <v>900</v>
      </c>
      <c r="B750" s="6" t="s">
        <v>551</v>
      </c>
      <c r="C750" s="17">
        <v>0</v>
      </c>
      <c r="D750" s="17">
        <v>0</v>
      </c>
      <c r="E750" s="17">
        <v>0</v>
      </c>
      <c r="F750" s="17">
        <f t="shared" si="217"/>
        <v>0</v>
      </c>
      <c r="G750" s="17">
        <v>1236</v>
      </c>
      <c r="H750" s="17">
        <f t="shared" si="216"/>
        <v>1.0445609436435124</v>
      </c>
      <c r="I750" s="17">
        <f t="shared" si="218"/>
        <v>0</v>
      </c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</row>
    <row r="751" spans="1:32" s="2" customFormat="1" ht="15.75" customHeight="1" x14ac:dyDescent="0.25">
      <c r="A751" s="8" t="s">
        <v>901</v>
      </c>
      <c r="B751" s="6" t="s">
        <v>231</v>
      </c>
      <c r="C751" s="17">
        <v>0</v>
      </c>
      <c r="D751" s="17">
        <v>0</v>
      </c>
      <c r="E751" s="17">
        <v>0</v>
      </c>
      <c r="F751" s="17">
        <f t="shared" si="217"/>
        <v>0</v>
      </c>
      <c r="G751" s="17">
        <v>3019</v>
      </c>
      <c r="H751" s="17">
        <f t="shared" si="216"/>
        <v>1.0445609436435124</v>
      </c>
      <c r="I751" s="17">
        <f t="shared" si="218"/>
        <v>0</v>
      </c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</row>
    <row r="752" spans="1:32" s="2" customFormat="1" ht="15.75" customHeight="1" x14ac:dyDescent="0.25">
      <c r="A752" s="8" t="s">
        <v>902</v>
      </c>
      <c r="B752" s="6" t="s">
        <v>552</v>
      </c>
      <c r="C752" s="17">
        <v>0</v>
      </c>
      <c r="D752" s="17">
        <v>0</v>
      </c>
      <c r="E752" s="17">
        <v>0</v>
      </c>
      <c r="F752" s="17">
        <f t="shared" si="217"/>
        <v>0</v>
      </c>
      <c r="G752" s="17">
        <v>1199</v>
      </c>
      <c r="H752" s="17">
        <f t="shared" si="216"/>
        <v>1.0445609436435124</v>
      </c>
      <c r="I752" s="17">
        <f t="shared" si="218"/>
        <v>0</v>
      </c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</row>
    <row r="753" spans="1:32" s="2" customFormat="1" ht="15.75" customHeight="1" x14ac:dyDescent="0.25">
      <c r="A753" s="8" t="s">
        <v>903</v>
      </c>
      <c r="B753" s="6" t="s">
        <v>553</v>
      </c>
      <c r="C753" s="17">
        <v>0</v>
      </c>
      <c r="D753" s="17">
        <v>0</v>
      </c>
      <c r="E753" s="17">
        <v>0</v>
      </c>
      <c r="F753" s="17">
        <f t="shared" si="217"/>
        <v>0</v>
      </c>
      <c r="G753" s="17">
        <v>2266</v>
      </c>
      <c r="H753" s="17">
        <f t="shared" si="216"/>
        <v>1.0445609436435124</v>
      </c>
      <c r="I753" s="17">
        <f t="shared" si="218"/>
        <v>0</v>
      </c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</row>
    <row r="754" spans="1:32" s="2" customFormat="1" ht="15.75" customHeight="1" x14ac:dyDescent="0.25">
      <c r="A754" s="8" t="s">
        <v>904</v>
      </c>
      <c r="B754" s="6" t="s">
        <v>554</v>
      </c>
      <c r="C754" s="17">
        <v>0</v>
      </c>
      <c r="D754" s="17">
        <v>0</v>
      </c>
      <c r="E754" s="17">
        <v>0</v>
      </c>
      <c r="F754" s="17">
        <f t="shared" si="217"/>
        <v>0</v>
      </c>
      <c r="G754" s="17">
        <v>1026</v>
      </c>
      <c r="H754" s="17">
        <f t="shared" ref="H754:H765" si="219">7.97/7.63</f>
        <v>1.0445609436435124</v>
      </c>
      <c r="I754" s="17">
        <f t="shared" si="218"/>
        <v>0</v>
      </c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</row>
    <row r="755" spans="1:32" s="2" customFormat="1" ht="31.5" customHeight="1" x14ac:dyDescent="0.25">
      <c r="A755" s="8" t="s">
        <v>905</v>
      </c>
      <c r="B755" s="6" t="s">
        <v>555</v>
      </c>
      <c r="C755" s="17">
        <v>0</v>
      </c>
      <c r="D755" s="17">
        <v>0</v>
      </c>
      <c r="E755" s="17">
        <v>0</v>
      </c>
      <c r="F755" s="17">
        <f t="shared" si="217"/>
        <v>0</v>
      </c>
      <c r="G755" s="17">
        <v>1894</v>
      </c>
      <c r="H755" s="17">
        <f t="shared" si="219"/>
        <v>1.0445609436435124</v>
      </c>
      <c r="I755" s="17">
        <f t="shared" si="218"/>
        <v>0</v>
      </c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</row>
    <row r="756" spans="1:32" s="2" customFormat="1" ht="31.5" customHeight="1" x14ac:dyDescent="0.25">
      <c r="A756" s="8" t="s">
        <v>906</v>
      </c>
      <c r="B756" s="6" t="s">
        <v>556</v>
      </c>
      <c r="C756" s="17">
        <v>0</v>
      </c>
      <c r="D756" s="17">
        <v>0</v>
      </c>
      <c r="E756" s="17">
        <v>0</v>
      </c>
      <c r="F756" s="17">
        <f t="shared" si="217"/>
        <v>0</v>
      </c>
      <c r="G756" s="17">
        <v>14437</v>
      </c>
      <c r="H756" s="17">
        <f t="shared" si="219"/>
        <v>1.0445609436435124</v>
      </c>
      <c r="I756" s="17">
        <f t="shared" si="218"/>
        <v>0</v>
      </c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</row>
    <row r="757" spans="1:32" s="2" customFormat="1" ht="15.75" customHeight="1" x14ac:dyDescent="0.25">
      <c r="A757" s="8" t="s">
        <v>907</v>
      </c>
      <c r="B757" s="6" t="s">
        <v>557</v>
      </c>
      <c r="C757" s="17">
        <v>0</v>
      </c>
      <c r="D757" s="17">
        <v>0</v>
      </c>
      <c r="E757" s="17">
        <v>0</v>
      </c>
      <c r="F757" s="17">
        <f t="shared" si="217"/>
        <v>0</v>
      </c>
      <c r="G757" s="17">
        <v>21467</v>
      </c>
      <c r="H757" s="17">
        <f t="shared" si="219"/>
        <v>1.0445609436435124</v>
      </c>
      <c r="I757" s="17">
        <f t="shared" si="218"/>
        <v>0</v>
      </c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</row>
    <row r="758" spans="1:32" s="2" customFormat="1" ht="15.75" customHeight="1" x14ac:dyDescent="0.25">
      <c r="A758" s="8" t="s">
        <v>908</v>
      </c>
      <c r="B758" s="6" t="s">
        <v>558</v>
      </c>
      <c r="C758" s="17">
        <v>0</v>
      </c>
      <c r="D758" s="17">
        <v>0</v>
      </c>
      <c r="E758" s="17">
        <v>0</v>
      </c>
      <c r="F758" s="17">
        <f t="shared" si="217"/>
        <v>0</v>
      </c>
      <c r="G758" s="17">
        <v>11550</v>
      </c>
      <c r="H758" s="17">
        <f t="shared" si="219"/>
        <v>1.0445609436435124</v>
      </c>
      <c r="I758" s="17">
        <f t="shared" si="218"/>
        <v>0</v>
      </c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</row>
    <row r="759" spans="1:32" s="2" customFormat="1" ht="15.75" customHeight="1" x14ac:dyDescent="0.25">
      <c r="A759" s="8" t="s">
        <v>909</v>
      </c>
      <c r="B759" s="6" t="s">
        <v>559</v>
      </c>
      <c r="C759" s="17">
        <v>0</v>
      </c>
      <c r="D759" s="17">
        <v>0</v>
      </c>
      <c r="E759" s="17">
        <v>0</v>
      </c>
      <c r="F759" s="17">
        <f t="shared" si="217"/>
        <v>0</v>
      </c>
      <c r="G759" s="17">
        <v>18319</v>
      </c>
      <c r="H759" s="17">
        <f t="shared" si="219"/>
        <v>1.0445609436435124</v>
      </c>
      <c r="I759" s="17">
        <f t="shared" si="218"/>
        <v>0</v>
      </c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</row>
    <row r="760" spans="1:32" s="2" customFormat="1" ht="31.5" customHeight="1" x14ac:dyDescent="0.25">
      <c r="A760" s="8" t="s">
        <v>910</v>
      </c>
      <c r="B760" s="6" t="s">
        <v>560</v>
      </c>
      <c r="C760" s="17">
        <v>0</v>
      </c>
      <c r="D760" s="17">
        <v>0</v>
      </c>
      <c r="E760" s="17">
        <v>0</v>
      </c>
      <c r="F760" s="17">
        <f t="shared" si="217"/>
        <v>0</v>
      </c>
      <c r="G760" s="17">
        <v>7817</v>
      </c>
      <c r="H760" s="17">
        <f t="shared" si="219"/>
        <v>1.0445609436435124</v>
      </c>
      <c r="I760" s="17">
        <f t="shared" si="218"/>
        <v>0</v>
      </c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</row>
    <row r="761" spans="1:32" s="2" customFormat="1" ht="31.5" customHeight="1" x14ac:dyDescent="0.25">
      <c r="A761" s="8" t="s">
        <v>911</v>
      </c>
      <c r="B761" s="6" t="s">
        <v>561</v>
      </c>
      <c r="C761" s="17">
        <v>0</v>
      </c>
      <c r="D761" s="17">
        <v>0</v>
      </c>
      <c r="E761" s="17">
        <v>0</v>
      </c>
      <c r="F761" s="17">
        <f t="shared" si="217"/>
        <v>0</v>
      </c>
      <c r="G761" s="17">
        <v>10979</v>
      </c>
      <c r="H761" s="17">
        <f t="shared" si="219"/>
        <v>1.0445609436435124</v>
      </c>
      <c r="I761" s="17">
        <f t="shared" si="218"/>
        <v>0</v>
      </c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</row>
    <row r="762" spans="1:32" s="2" customFormat="1" ht="15.75" customHeight="1" x14ac:dyDescent="0.25">
      <c r="A762" s="8" t="s">
        <v>912</v>
      </c>
      <c r="B762" s="6" t="s">
        <v>228</v>
      </c>
      <c r="C762" s="17">
        <v>0</v>
      </c>
      <c r="D762" s="17">
        <v>0</v>
      </c>
      <c r="E762" s="17">
        <v>0</v>
      </c>
      <c r="F762" s="17">
        <f t="shared" si="217"/>
        <v>0</v>
      </c>
      <c r="G762" s="17">
        <v>6058</v>
      </c>
      <c r="H762" s="17">
        <f t="shared" si="219"/>
        <v>1.0445609436435124</v>
      </c>
      <c r="I762" s="17">
        <f t="shared" si="218"/>
        <v>0</v>
      </c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</row>
    <row r="763" spans="1:32" s="2" customFormat="1" x14ac:dyDescent="0.25">
      <c r="A763" s="8" t="s">
        <v>913</v>
      </c>
      <c r="B763" s="6" t="s">
        <v>562</v>
      </c>
      <c r="C763" s="17">
        <v>0</v>
      </c>
      <c r="D763" s="17">
        <v>0</v>
      </c>
      <c r="E763" s="17">
        <v>0</v>
      </c>
      <c r="F763" s="17">
        <f t="shared" ref="F763:F815" si="220">(C763+D763+E763)/3</f>
        <v>0</v>
      </c>
      <c r="G763" s="17">
        <v>9058</v>
      </c>
      <c r="H763" s="17">
        <f t="shared" si="219"/>
        <v>1.0445609436435124</v>
      </c>
      <c r="I763" s="17">
        <f t="shared" si="218"/>
        <v>0</v>
      </c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</row>
    <row r="764" spans="1:32" s="2" customFormat="1" x14ac:dyDescent="0.25">
      <c r="A764" s="8" t="s">
        <v>914</v>
      </c>
      <c r="B764" s="6" t="s">
        <v>563</v>
      </c>
      <c r="C764" s="17">
        <v>0</v>
      </c>
      <c r="D764" s="17">
        <v>0</v>
      </c>
      <c r="E764" s="17">
        <v>0</v>
      </c>
      <c r="F764" s="17">
        <f t="shared" si="220"/>
        <v>0</v>
      </c>
      <c r="G764" s="17">
        <v>4041</v>
      </c>
      <c r="H764" s="17">
        <f t="shared" si="219"/>
        <v>1.0445609436435124</v>
      </c>
      <c r="I764" s="17">
        <f t="shared" si="218"/>
        <v>0</v>
      </c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</row>
    <row r="765" spans="1:32" s="2" customFormat="1" ht="15.75" customHeight="1" x14ac:dyDescent="0.25">
      <c r="A765" s="8" t="s">
        <v>915</v>
      </c>
      <c r="B765" s="6" t="s">
        <v>564</v>
      </c>
      <c r="C765" s="17">
        <v>0</v>
      </c>
      <c r="D765" s="17">
        <v>0</v>
      </c>
      <c r="E765" s="17">
        <v>0</v>
      </c>
      <c r="F765" s="17">
        <f t="shared" si="220"/>
        <v>0</v>
      </c>
      <c r="G765" s="17">
        <v>6043</v>
      </c>
      <c r="H765" s="17">
        <f t="shared" si="219"/>
        <v>1.0445609436435124</v>
      </c>
      <c r="I765" s="17">
        <f t="shared" si="218"/>
        <v>0</v>
      </c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</row>
    <row r="766" spans="1:32" s="2" customFormat="1" ht="15.75" customHeight="1" x14ac:dyDescent="0.25">
      <c r="A766" s="8" t="s">
        <v>955</v>
      </c>
      <c r="B766" s="6" t="s">
        <v>100</v>
      </c>
      <c r="C766" s="17">
        <v>231.4</v>
      </c>
      <c r="D766" s="17">
        <v>0</v>
      </c>
      <c r="E766" s="17">
        <v>6.3E-2</v>
      </c>
      <c r="F766" s="17">
        <f t="shared" si="220"/>
        <v>77.154333333333327</v>
      </c>
      <c r="G766" s="17" t="s">
        <v>10</v>
      </c>
      <c r="H766" s="17" t="s">
        <v>10</v>
      </c>
      <c r="I766" s="17">
        <f>I767+I806</f>
        <v>281.88129740716465</v>
      </c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</row>
    <row r="767" spans="1:32" s="2" customFormat="1" ht="15.75" customHeight="1" x14ac:dyDescent="0.25">
      <c r="A767" s="8" t="s">
        <v>956</v>
      </c>
      <c r="B767" s="6" t="s">
        <v>202</v>
      </c>
      <c r="C767" s="17">
        <v>231.4</v>
      </c>
      <c r="D767" s="17">
        <v>0</v>
      </c>
      <c r="E767" s="17">
        <v>0</v>
      </c>
      <c r="F767" s="17">
        <f t="shared" si="220"/>
        <v>77.13333333333334</v>
      </c>
      <c r="G767" s="17" t="s">
        <v>10</v>
      </c>
      <c r="H767" s="17" t="s">
        <v>10</v>
      </c>
      <c r="I767" s="17">
        <f>SUM(I768:I805)</f>
        <v>279.66629025775444</v>
      </c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</row>
    <row r="768" spans="1:32" s="2" customFormat="1" ht="15.75" customHeight="1" x14ac:dyDescent="0.25">
      <c r="A768" s="8" t="s">
        <v>957</v>
      </c>
      <c r="B768" s="6" t="s">
        <v>221</v>
      </c>
      <c r="C768" s="17">
        <v>0</v>
      </c>
      <c r="D768" s="17">
        <v>0</v>
      </c>
      <c r="E768" s="17">
        <v>0</v>
      </c>
      <c r="F768" s="17">
        <f t="shared" si="220"/>
        <v>0</v>
      </c>
      <c r="G768" s="17">
        <v>5909</v>
      </c>
      <c r="H768" s="17">
        <f t="shared" ref="H768:H831" si="221">7.97/7.63</f>
        <v>1.0445609436435124</v>
      </c>
      <c r="I768" s="17">
        <f t="shared" ref="I768:I805" si="222">(F768*G768*H768)/1000</f>
        <v>0</v>
      </c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</row>
    <row r="769" spans="1:32" s="2" customFormat="1" ht="15.75" customHeight="1" x14ac:dyDescent="0.25">
      <c r="A769" s="8" t="s">
        <v>958</v>
      </c>
      <c r="B769" s="6" t="s">
        <v>545</v>
      </c>
      <c r="C769" s="17">
        <v>0</v>
      </c>
      <c r="D769" s="17">
        <v>0</v>
      </c>
      <c r="E769" s="17">
        <v>0</v>
      </c>
      <c r="F769" s="17">
        <f t="shared" si="220"/>
        <v>0</v>
      </c>
      <c r="G769" s="17">
        <v>3693</v>
      </c>
      <c r="H769" s="17">
        <f t="shared" si="221"/>
        <v>1.0445609436435124</v>
      </c>
      <c r="I769" s="17">
        <f t="shared" si="222"/>
        <v>0</v>
      </c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</row>
    <row r="770" spans="1:32" s="2" customFormat="1" ht="15.75" customHeight="1" x14ac:dyDescent="0.25">
      <c r="A770" s="8" t="s">
        <v>959</v>
      </c>
      <c r="B770" s="6" t="s">
        <v>222</v>
      </c>
      <c r="C770" s="17">
        <v>0</v>
      </c>
      <c r="D770" s="17">
        <v>0</v>
      </c>
      <c r="E770" s="17">
        <v>0</v>
      </c>
      <c r="F770" s="17">
        <f t="shared" si="220"/>
        <v>0</v>
      </c>
      <c r="G770" s="17">
        <v>3198</v>
      </c>
      <c r="H770" s="17">
        <f t="shared" si="221"/>
        <v>1.0445609436435124</v>
      </c>
      <c r="I770" s="17">
        <f t="shared" si="222"/>
        <v>0</v>
      </c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</row>
    <row r="771" spans="1:32" s="2" customFormat="1" ht="15.75" customHeight="1" x14ac:dyDescent="0.25">
      <c r="A771" s="8" t="s">
        <v>960</v>
      </c>
      <c r="B771" s="6" t="s">
        <v>223</v>
      </c>
      <c r="C771" s="17">
        <v>0</v>
      </c>
      <c r="D771" s="17">
        <v>0</v>
      </c>
      <c r="E771" s="17">
        <v>0</v>
      </c>
      <c r="F771" s="17">
        <f t="shared" si="220"/>
        <v>0</v>
      </c>
      <c r="G771" s="17">
        <v>2619</v>
      </c>
      <c r="H771" s="17">
        <f t="shared" si="221"/>
        <v>1.0445609436435124</v>
      </c>
      <c r="I771" s="17">
        <f t="shared" si="222"/>
        <v>0</v>
      </c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</row>
    <row r="772" spans="1:32" s="2" customFormat="1" ht="15.75" customHeight="1" x14ac:dyDescent="0.25">
      <c r="A772" s="8" t="s">
        <v>961</v>
      </c>
      <c r="B772" s="6" t="s">
        <v>224</v>
      </c>
      <c r="C772" s="17">
        <v>0</v>
      </c>
      <c r="D772" s="17">
        <v>0</v>
      </c>
      <c r="E772" s="17">
        <v>0</v>
      </c>
      <c r="F772" s="17">
        <f t="shared" si="220"/>
        <v>0</v>
      </c>
      <c r="G772" s="17">
        <v>6830</v>
      </c>
      <c r="H772" s="17">
        <f t="shared" si="221"/>
        <v>1.0445609436435124</v>
      </c>
      <c r="I772" s="17">
        <f t="shared" si="222"/>
        <v>0</v>
      </c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</row>
    <row r="773" spans="1:32" s="2" customFormat="1" ht="15.75" customHeight="1" x14ac:dyDescent="0.25">
      <c r="A773" s="8" t="s">
        <v>962</v>
      </c>
      <c r="B773" s="6" t="s">
        <v>225</v>
      </c>
      <c r="C773" s="17">
        <v>0</v>
      </c>
      <c r="D773" s="17">
        <v>0</v>
      </c>
      <c r="E773" s="17">
        <v>0</v>
      </c>
      <c r="F773" s="17">
        <f t="shared" si="220"/>
        <v>0</v>
      </c>
      <c r="G773" s="17">
        <v>4269</v>
      </c>
      <c r="H773" s="17">
        <f t="shared" si="221"/>
        <v>1.0445609436435124</v>
      </c>
      <c r="I773" s="17">
        <f t="shared" si="222"/>
        <v>0</v>
      </c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</row>
    <row r="774" spans="1:32" s="2" customFormat="1" ht="15.75" customHeight="1" x14ac:dyDescent="0.25">
      <c r="A774" s="8" t="s">
        <v>963</v>
      </c>
      <c r="B774" s="6" t="s">
        <v>226</v>
      </c>
      <c r="C774" s="17">
        <v>0</v>
      </c>
      <c r="D774" s="17">
        <v>0</v>
      </c>
      <c r="E774" s="17">
        <v>0</v>
      </c>
      <c r="F774" s="17">
        <f t="shared" si="220"/>
        <v>0</v>
      </c>
      <c r="G774" s="17">
        <v>3697</v>
      </c>
      <c r="H774" s="17">
        <f t="shared" si="221"/>
        <v>1.0445609436435124</v>
      </c>
      <c r="I774" s="17">
        <f t="shared" si="222"/>
        <v>0</v>
      </c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</row>
    <row r="775" spans="1:32" s="2" customFormat="1" ht="15.75" customHeight="1" x14ac:dyDescent="0.25">
      <c r="A775" s="8" t="s">
        <v>964</v>
      </c>
      <c r="B775" s="6" t="s">
        <v>227</v>
      </c>
      <c r="C775" s="17">
        <v>89</v>
      </c>
      <c r="D775" s="17">
        <v>0</v>
      </c>
      <c r="E775" s="17">
        <v>0</v>
      </c>
      <c r="F775" s="17">
        <f t="shared" si="220"/>
        <v>29.666666666666668</v>
      </c>
      <c r="G775" s="17">
        <v>3028</v>
      </c>
      <c r="H775" s="17">
        <f t="shared" si="221"/>
        <v>1.0445609436435124</v>
      </c>
      <c r="I775" s="17">
        <f t="shared" si="222"/>
        <v>93.83360594145914</v>
      </c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</row>
    <row r="776" spans="1:32" s="2" customFormat="1" ht="15.75" customHeight="1" x14ac:dyDescent="0.25">
      <c r="A776" s="8" t="s">
        <v>965</v>
      </c>
      <c r="B776" s="6" t="s">
        <v>214</v>
      </c>
      <c r="C776" s="17">
        <v>0</v>
      </c>
      <c r="D776" s="17">
        <v>0</v>
      </c>
      <c r="E776" s="17">
        <v>0</v>
      </c>
      <c r="F776" s="17">
        <f t="shared" si="220"/>
        <v>0</v>
      </c>
      <c r="G776" s="17">
        <v>2229</v>
      </c>
      <c r="H776" s="17">
        <f t="shared" si="221"/>
        <v>1.0445609436435124</v>
      </c>
      <c r="I776" s="17">
        <f t="shared" si="222"/>
        <v>0</v>
      </c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</row>
    <row r="777" spans="1:32" s="2" customFormat="1" ht="15.75" customHeight="1" x14ac:dyDescent="0.25">
      <c r="A777" s="8" t="s">
        <v>966</v>
      </c>
      <c r="B777" s="6" t="s">
        <v>215</v>
      </c>
      <c r="C777" s="17">
        <v>0</v>
      </c>
      <c r="D777" s="17">
        <v>0</v>
      </c>
      <c r="E777" s="17">
        <v>0</v>
      </c>
      <c r="F777" s="17">
        <f t="shared" si="220"/>
        <v>0</v>
      </c>
      <c r="G777" s="17">
        <v>2361</v>
      </c>
      <c r="H777" s="17">
        <f t="shared" si="221"/>
        <v>1.0445609436435124</v>
      </c>
      <c r="I777" s="17">
        <f t="shared" si="222"/>
        <v>0</v>
      </c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</row>
    <row r="778" spans="1:32" s="2" customFormat="1" ht="15.75" customHeight="1" x14ac:dyDescent="0.25">
      <c r="A778" s="8" t="s">
        <v>967</v>
      </c>
      <c r="B778" s="6" t="s">
        <v>229</v>
      </c>
      <c r="C778" s="17">
        <v>0</v>
      </c>
      <c r="D778" s="17">
        <v>0</v>
      </c>
      <c r="E778" s="17">
        <v>0</v>
      </c>
      <c r="F778" s="17">
        <f t="shared" si="220"/>
        <v>0</v>
      </c>
      <c r="G778" s="17">
        <v>12458</v>
      </c>
      <c r="H778" s="17">
        <f t="shared" si="221"/>
        <v>1.0445609436435124</v>
      </c>
      <c r="I778" s="17">
        <f t="shared" si="222"/>
        <v>0</v>
      </c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</row>
    <row r="779" spans="1:32" s="2" customFormat="1" ht="15.75" customHeight="1" x14ac:dyDescent="0.25">
      <c r="A779" s="8" t="s">
        <v>968</v>
      </c>
      <c r="B779" s="6" t="s">
        <v>546</v>
      </c>
      <c r="C779" s="17">
        <v>0</v>
      </c>
      <c r="D779" s="17">
        <v>0</v>
      </c>
      <c r="E779" s="17">
        <v>0</v>
      </c>
      <c r="F779" s="17">
        <f t="shared" si="220"/>
        <v>0</v>
      </c>
      <c r="G779" s="17">
        <v>22987</v>
      </c>
      <c r="H779" s="17">
        <f t="shared" si="221"/>
        <v>1.0445609436435124</v>
      </c>
      <c r="I779" s="17">
        <f t="shared" si="222"/>
        <v>0</v>
      </c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</row>
    <row r="780" spans="1:32" s="2" customFormat="1" ht="15.75" customHeight="1" x14ac:dyDescent="0.25">
      <c r="A780" s="8" t="s">
        <v>969</v>
      </c>
      <c r="B780" s="6" t="s">
        <v>547</v>
      </c>
      <c r="C780" s="17">
        <v>0</v>
      </c>
      <c r="D780" s="17">
        <v>0</v>
      </c>
      <c r="E780" s="17">
        <v>0</v>
      </c>
      <c r="F780" s="17">
        <f t="shared" si="220"/>
        <v>0</v>
      </c>
      <c r="G780" s="17">
        <v>7977</v>
      </c>
      <c r="H780" s="17">
        <f t="shared" si="221"/>
        <v>1.0445609436435124</v>
      </c>
      <c r="I780" s="17">
        <f t="shared" si="222"/>
        <v>0</v>
      </c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</row>
    <row r="781" spans="1:32" s="2" customFormat="1" ht="15.75" customHeight="1" x14ac:dyDescent="0.25">
      <c r="A781" s="8" t="s">
        <v>970</v>
      </c>
      <c r="B781" s="6" t="s">
        <v>548</v>
      </c>
      <c r="C781" s="17">
        <v>0</v>
      </c>
      <c r="D781" s="17">
        <v>0</v>
      </c>
      <c r="E781" s="17">
        <v>0</v>
      </c>
      <c r="F781" s="17">
        <f t="shared" si="220"/>
        <v>0</v>
      </c>
      <c r="G781" s="17">
        <v>14720</v>
      </c>
      <c r="H781" s="17">
        <f t="shared" si="221"/>
        <v>1.0445609436435124</v>
      </c>
      <c r="I781" s="17">
        <f t="shared" si="222"/>
        <v>0</v>
      </c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</row>
    <row r="782" spans="1:32" s="2" customFormat="1" ht="15.75" customHeight="1" x14ac:dyDescent="0.25">
      <c r="A782" s="8" t="s">
        <v>971</v>
      </c>
      <c r="B782" s="6" t="s">
        <v>217</v>
      </c>
      <c r="C782" s="17">
        <v>0</v>
      </c>
      <c r="D782" s="17">
        <v>0</v>
      </c>
      <c r="E782" s="17">
        <v>0</v>
      </c>
      <c r="F782" s="17">
        <f t="shared" si="220"/>
        <v>0</v>
      </c>
      <c r="G782" s="17">
        <v>6908</v>
      </c>
      <c r="H782" s="17">
        <f t="shared" si="221"/>
        <v>1.0445609436435124</v>
      </c>
      <c r="I782" s="17">
        <f t="shared" si="222"/>
        <v>0</v>
      </c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</row>
    <row r="783" spans="1:32" s="2" customFormat="1" ht="15.75" customHeight="1" x14ac:dyDescent="0.25">
      <c r="A783" s="8" t="s">
        <v>972</v>
      </c>
      <c r="B783" s="6" t="s">
        <v>549</v>
      </c>
      <c r="C783" s="17">
        <v>0</v>
      </c>
      <c r="D783" s="17">
        <v>0</v>
      </c>
      <c r="E783" s="17">
        <v>0</v>
      </c>
      <c r="F783" s="17">
        <f t="shared" si="220"/>
        <v>0</v>
      </c>
      <c r="G783" s="17">
        <v>12747</v>
      </c>
      <c r="H783" s="17">
        <f t="shared" si="221"/>
        <v>1.0445609436435124</v>
      </c>
      <c r="I783" s="17">
        <f t="shared" si="222"/>
        <v>0</v>
      </c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</row>
    <row r="784" spans="1:32" s="2" customFormat="1" ht="15.75" customHeight="1" x14ac:dyDescent="0.25">
      <c r="A784" s="8" t="s">
        <v>973</v>
      </c>
      <c r="B784" s="6" t="s">
        <v>216</v>
      </c>
      <c r="C784" s="17">
        <v>0</v>
      </c>
      <c r="D784" s="17">
        <v>0</v>
      </c>
      <c r="E784" s="17">
        <v>0</v>
      </c>
      <c r="F784" s="17">
        <f t="shared" si="220"/>
        <v>0</v>
      </c>
      <c r="G784" s="17">
        <v>5658</v>
      </c>
      <c r="H784" s="17">
        <f t="shared" si="221"/>
        <v>1.0445609436435124</v>
      </c>
      <c r="I784" s="17">
        <f t="shared" si="222"/>
        <v>0</v>
      </c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</row>
    <row r="785" spans="1:32" s="2" customFormat="1" ht="15.75" customHeight="1" x14ac:dyDescent="0.25">
      <c r="A785" s="8" t="s">
        <v>974</v>
      </c>
      <c r="B785" s="6" t="s">
        <v>218</v>
      </c>
      <c r="C785" s="17">
        <v>0</v>
      </c>
      <c r="D785" s="17">
        <v>0</v>
      </c>
      <c r="E785" s="17">
        <v>0</v>
      </c>
      <c r="F785" s="17">
        <f t="shared" si="220"/>
        <v>0</v>
      </c>
      <c r="G785" s="17">
        <v>10439</v>
      </c>
      <c r="H785" s="17">
        <f t="shared" si="221"/>
        <v>1.0445609436435124</v>
      </c>
      <c r="I785" s="17">
        <f t="shared" si="222"/>
        <v>0</v>
      </c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</row>
    <row r="786" spans="1:32" s="2" customFormat="1" ht="15.75" customHeight="1" x14ac:dyDescent="0.25">
      <c r="A786" s="8" t="s">
        <v>975</v>
      </c>
      <c r="B786" s="6" t="s">
        <v>219</v>
      </c>
      <c r="C786" s="17">
        <v>142.4</v>
      </c>
      <c r="D786" s="17">
        <v>0</v>
      </c>
      <c r="E786" s="17">
        <v>0</v>
      </c>
      <c r="F786" s="17">
        <f t="shared" si="220"/>
        <v>47.466666666666669</v>
      </c>
      <c r="G786" s="17">
        <v>3748</v>
      </c>
      <c r="H786" s="17">
        <f t="shared" si="221"/>
        <v>1.0445609436435124</v>
      </c>
      <c r="I786" s="17">
        <f t="shared" si="222"/>
        <v>185.83268431629531</v>
      </c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</row>
    <row r="787" spans="1:32" s="2" customFormat="1" ht="15.75" customHeight="1" x14ac:dyDescent="0.25">
      <c r="A787" s="8" t="s">
        <v>976</v>
      </c>
      <c r="B787" s="6" t="s">
        <v>550</v>
      </c>
      <c r="C787" s="17">
        <v>0</v>
      </c>
      <c r="D787" s="17">
        <v>0</v>
      </c>
      <c r="E787" s="17">
        <v>0</v>
      </c>
      <c r="F787" s="17">
        <f t="shared" si="220"/>
        <v>0</v>
      </c>
      <c r="G787" s="17">
        <v>6916</v>
      </c>
      <c r="H787" s="17">
        <f t="shared" si="221"/>
        <v>1.0445609436435124</v>
      </c>
      <c r="I787" s="17">
        <f t="shared" si="222"/>
        <v>0</v>
      </c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</row>
    <row r="788" spans="1:32" s="2" customFormat="1" ht="15.75" customHeight="1" x14ac:dyDescent="0.25">
      <c r="A788" s="8" t="s">
        <v>977</v>
      </c>
      <c r="B788" s="6" t="s">
        <v>220</v>
      </c>
      <c r="C788" s="17">
        <v>0</v>
      </c>
      <c r="D788" s="17">
        <v>0</v>
      </c>
      <c r="E788" s="17">
        <v>0</v>
      </c>
      <c r="F788" s="17">
        <f t="shared" si="220"/>
        <v>0</v>
      </c>
      <c r="G788" s="17">
        <v>2699</v>
      </c>
      <c r="H788" s="17">
        <f t="shared" si="221"/>
        <v>1.0445609436435124</v>
      </c>
      <c r="I788" s="17">
        <f t="shared" si="222"/>
        <v>0</v>
      </c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</row>
    <row r="789" spans="1:32" s="2" customFormat="1" ht="15.75" customHeight="1" x14ac:dyDescent="0.25">
      <c r="A789" s="8" t="s">
        <v>978</v>
      </c>
      <c r="B789" s="6" t="s">
        <v>230</v>
      </c>
      <c r="C789" s="17">
        <v>0</v>
      </c>
      <c r="D789" s="17">
        <v>0</v>
      </c>
      <c r="E789" s="17">
        <v>0</v>
      </c>
      <c r="F789" s="17">
        <f t="shared" si="220"/>
        <v>0</v>
      </c>
      <c r="G789" s="17">
        <v>5101</v>
      </c>
      <c r="H789" s="17">
        <f t="shared" si="221"/>
        <v>1.0445609436435124</v>
      </c>
      <c r="I789" s="17">
        <f t="shared" si="222"/>
        <v>0</v>
      </c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</row>
    <row r="790" spans="1:32" s="2" customFormat="1" ht="15.75" customHeight="1" x14ac:dyDescent="0.25">
      <c r="A790" s="8" t="s">
        <v>979</v>
      </c>
      <c r="B790" s="6" t="s">
        <v>551</v>
      </c>
      <c r="C790" s="17">
        <v>0</v>
      </c>
      <c r="D790" s="17">
        <v>0</v>
      </c>
      <c r="E790" s="17">
        <v>0</v>
      </c>
      <c r="F790" s="17">
        <f t="shared" si="220"/>
        <v>0</v>
      </c>
      <c r="G790" s="17">
        <v>2270</v>
      </c>
      <c r="H790" s="17">
        <f t="shared" si="221"/>
        <v>1.0445609436435124</v>
      </c>
      <c r="I790" s="17">
        <f t="shared" si="222"/>
        <v>0</v>
      </c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</row>
    <row r="791" spans="1:32" s="2" customFormat="1" ht="15.75" customHeight="1" x14ac:dyDescent="0.25">
      <c r="A791" s="8" t="s">
        <v>980</v>
      </c>
      <c r="B791" s="6" t="s">
        <v>231</v>
      </c>
      <c r="C791" s="17">
        <v>0</v>
      </c>
      <c r="D791" s="17">
        <v>0</v>
      </c>
      <c r="E791" s="17">
        <v>0</v>
      </c>
      <c r="F791" s="17">
        <f t="shared" si="220"/>
        <v>0</v>
      </c>
      <c r="G791" s="17">
        <v>4189</v>
      </c>
      <c r="H791" s="17">
        <f t="shared" si="221"/>
        <v>1.0445609436435124</v>
      </c>
      <c r="I791" s="17">
        <f t="shared" si="222"/>
        <v>0</v>
      </c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</row>
    <row r="792" spans="1:32" s="2" customFormat="1" ht="15.75" customHeight="1" x14ac:dyDescent="0.25">
      <c r="A792" s="8" t="s">
        <v>981</v>
      </c>
      <c r="B792" s="6" t="s">
        <v>552</v>
      </c>
      <c r="C792" s="17">
        <v>0</v>
      </c>
      <c r="D792" s="17">
        <v>0</v>
      </c>
      <c r="E792" s="17">
        <v>0</v>
      </c>
      <c r="F792" s="17">
        <f t="shared" si="220"/>
        <v>0</v>
      </c>
      <c r="G792" s="17">
        <v>1664</v>
      </c>
      <c r="H792" s="17">
        <f t="shared" si="221"/>
        <v>1.0445609436435124</v>
      </c>
      <c r="I792" s="17">
        <f t="shared" si="222"/>
        <v>0</v>
      </c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</row>
    <row r="793" spans="1:32" s="2" customFormat="1" ht="15.75" customHeight="1" x14ac:dyDescent="0.25">
      <c r="A793" s="8" t="s">
        <v>982</v>
      </c>
      <c r="B793" s="6" t="s">
        <v>553</v>
      </c>
      <c r="C793" s="17">
        <v>0</v>
      </c>
      <c r="D793" s="17">
        <v>0</v>
      </c>
      <c r="E793" s="17">
        <v>0</v>
      </c>
      <c r="F793" s="17">
        <f t="shared" si="220"/>
        <v>0</v>
      </c>
      <c r="G793" s="17">
        <v>3144</v>
      </c>
      <c r="H793" s="17">
        <f t="shared" si="221"/>
        <v>1.0445609436435124</v>
      </c>
      <c r="I793" s="17">
        <f t="shared" si="222"/>
        <v>0</v>
      </c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</row>
    <row r="794" spans="1:32" s="2" customFormat="1" ht="15.75" customHeight="1" x14ac:dyDescent="0.25">
      <c r="A794" s="8" t="s">
        <v>983</v>
      </c>
      <c r="B794" s="6" t="s">
        <v>554</v>
      </c>
      <c r="C794" s="17">
        <v>0</v>
      </c>
      <c r="D794" s="17">
        <v>0</v>
      </c>
      <c r="E794" s="17">
        <v>0</v>
      </c>
      <c r="F794" s="17">
        <f t="shared" si="220"/>
        <v>0</v>
      </c>
      <c r="G794" s="17">
        <v>1424</v>
      </c>
      <c r="H794" s="17">
        <f t="shared" si="221"/>
        <v>1.0445609436435124</v>
      </c>
      <c r="I794" s="17">
        <f t="shared" si="222"/>
        <v>0</v>
      </c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</row>
    <row r="795" spans="1:32" s="2" customFormat="1" ht="15.75" customHeight="1" x14ac:dyDescent="0.25">
      <c r="A795" s="8" t="s">
        <v>984</v>
      </c>
      <c r="B795" s="6" t="s">
        <v>555</v>
      </c>
      <c r="C795" s="17">
        <v>0</v>
      </c>
      <c r="D795" s="17">
        <v>0</v>
      </c>
      <c r="E795" s="17">
        <v>0</v>
      </c>
      <c r="F795" s="17">
        <f t="shared" si="220"/>
        <v>0</v>
      </c>
      <c r="G795" s="17">
        <v>2628</v>
      </c>
      <c r="H795" s="17">
        <f t="shared" si="221"/>
        <v>1.0445609436435124</v>
      </c>
      <c r="I795" s="17">
        <f t="shared" si="222"/>
        <v>0</v>
      </c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</row>
    <row r="796" spans="1:32" s="2" customFormat="1" ht="15.75" customHeight="1" x14ac:dyDescent="0.25">
      <c r="A796" s="8" t="s">
        <v>985</v>
      </c>
      <c r="B796" s="6" t="s">
        <v>556</v>
      </c>
      <c r="C796" s="17">
        <v>0</v>
      </c>
      <c r="D796" s="17">
        <v>0</v>
      </c>
      <c r="E796" s="17">
        <v>0</v>
      </c>
      <c r="F796" s="17">
        <f t="shared" si="220"/>
        <v>0</v>
      </c>
      <c r="G796" s="17">
        <v>19447</v>
      </c>
      <c r="H796" s="17">
        <f t="shared" si="221"/>
        <v>1.0445609436435124</v>
      </c>
      <c r="I796" s="17">
        <f t="shared" si="222"/>
        <v>0</v>
      </c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</row>
    <row r="797" spans="1:32" s="2" customFormat="1" ht="15.75" customHeight="1" x14ac:dyDescent="0.25">
      <c r="A797" s="8" t="s">
        <v>986</v>
      </c>
      <c r="B797" s="6" t="s">
        <v>557</v>
      </c>
      <c r="C797" s="17">
        <v>0</v>
      </c>
      <c r="D797" s="17">
        <v>0</v>
      </c>
      <c r="E797" s="17">
        <v>0</v>
      </c>
      <c r="F797" s="17">
        <f t="shared" si="220"/>
        <v>0</v>
      </c>
      <c r="G797" s="17">
        <v>28916</v>
      </c>
      <c r="H797" s="17">
        <f t="shared" si="221"/>
        <v>1.0445609436435124</v>
      </c>
      <c r="I797" s="17">
        <f t="shared" si="222"/>
        <v>0</v>
      </c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</row>
    <row r="798" spans="1:32" s="2" customFormat="1" ht="15.75" customHeight="1" x14ac:dyDescent="0.25">
      <c r="A798" s="8" t="s">
        <v>987</v>
      </c>
      <c r="B798" s="6" t="s">
        <v>558</v>
      </c>
      <c r="C798" s="17">
        <v>0</v>
      </c>
      <c r="D798" s="17">
        <v>0</v>
      </c>
      <c r="E798" s="17">
        <v>0</v>
      </c>
      <c r="F798" s="17">
        <f t="shared" si="220"/>
        <v>0</v>
      </c>
      <c r="G798" s="17">
        <v>15557</v>
      </c>
      <c r="H798" s="17">
        <f t="shared" si="221"/>
        <v>1.0445609436435124</v>
      </c>
      <c r="I798" s="17">
        <f t="shared" si="222"/>
        <v>0</v>
      </c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</row>
    <row r="799" spans="1:32" s="2" customFormat="1" ht="15.75" customHeight="1" x14ac:dyDescent="0.25">
      <c r="A799" s="8" t="s">
        <v>988</v>
      </c>
      <c r="B799" s="6" t="s">
        <v>559</v>
      </c>
      <c r="C799" s="17">
        <v>0</v>
      </c>
      <c r="D799" s="17">
        <v>0</v>
      </c>
      <c r="E799" s="17">
        <v>0</v>
      </c>
      <c r="F799" s="17">
        <f t="shared" si="220"/>
        <v>0</v>
      </c>
      <c r="G799" s="17">
        <v>24675</v>
      </c>
      <c r="H799" s="17">
        <f t="shared" si="221"/>
        <v>1.0445609436435124</v>
      </c>
      <c r="I799" s="17">
        <f t="shared" si="222"/>
        <v>0</v>
      </c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</row>
    <row r="800" spans="1:32" s="2" customFormat="1" ht="15.75" customHeight="1" x14ac:dyDescent="0.25">
      <c r="A800" s="8" t="s">
        <v>989</v>
      </c>
      <c r="B800" s="6" t="s">
        <v>560</v>
      </c>
      <c r="C800" s="17">
        <v>0</v>
      </c>
      <c r="D800" s="17">
        <v>0</v>
      </c>
      <c r="E800" s="17">
        <v>0</v>
      </c>
      <c r="F800" s="17">
        <f t="shared" si="220"/>
        <v>0</v>
      </c>
      <c r="G800" s="17">
        <v>10530</v>
      </c>
      <c r="H800" s="17">
        <f t="shared" si="221"/>
        <v>1.0445609436435124</v>
      </c>
      <c r="I800" s="17">
        <f t="shared" si="222"/>
        <v>0</v>
      </c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</row>
    <row r="801" spans="1:32" s="2" customFormat="1" ht="15.75" customHeight="1" x14ac:dyDescent="0.25">
      <c r="A801" s="8" t="s">
        <v>990</v>
      </c>
      <c r="B801" s="6" t="s">
        <v>561</v>
      </c>
      <c r="C801" s="17">
        <v>0</v>
      </c>
      <c r="D801" s="17">
        <v>0</v>
      </c>
      <c r="E801" s="17">
        <v>0</v>
      </c>
      <c r="F801" s="17">
        <f t="shared" si="220"/>
        <v>0</v>
      </c>
      <c r="G801" s="17">
        <v>14788</v>
      </c>
      <c r="H801" s="17">
        <f t="shared" si="221"/>
        <v>1.0445609436435124</v>
      </c>
      <c r="I801" s="17">
        <f t="shared" si="222"/>
        <v>0</v>
      </c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</row>
    <row r="802" spans="1:32" s="2" customFormat="1" ht="15.75" customHeight="1" x14ac:dyDescent="0.25">
      <c r="A802" s="8" t="s">
        <v>991</v>
      </c>
      <c r="B802" s="6" t="s">
        <v>228</v>
      </c>
      <c r="C802" s="17">
        <v>0</v>
      </c>
      <c r="D802" s="17">
        <v>0</v>
      </c>
      <c r="E802" s="17">
        <v>0</v>
      </c>
      <c r="F802" s="17">
        <f t="shared" si="220"/>
        <v>0</v>
      </c>
      <c r="G802" s="17">
        <v>8160</v>
      </c>
      <c r="H802" s="17">
        <f t="shared" si="221"/>
        <v>1.0445609436435124</v>
      </c>
      <c r="I802" s="17">
        <f t="shared" si="222"/>
        <v>0</v>
      </c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</row>
    <row r="803" spans="1:32" s="2" customFormat="1" ht="15.75" customHeight="1" x14ac:dyDescent="0.25">
      <c r="A803" s="8" t="s">
        <v>992</v>
      </c>
      <c r="B803" s="6" t="s">
        <v>562</v>
      </c>
      <c r="C803" s="17">
        <v>0</v>
      </c>
      <c r="D803" s="17">
        <v>0</v>
      </c>
      <c r="E803" s="17">
        <v>0</v>
      </c>
      <c r="F803" s="17">
        <f t="shared" si="220"/>
        <v>0</v>
      </c>
      <c r="G803" s="17">
        <v>12201</v>
      </c>
      <c r="H803" s="17">
        <f t="shared" si="221"/>
        <v>1.0445609436435124</v>
      </c>
      <c r="I803" s="17">
        <f t="shared" si="222"/>
        <v>0</v>
      </c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</row>
    <row r="804" spans="1:32" s="2" customFormat="1" ht="15.75" customHeight="1" x14ac:dyDescent="0.25">
      <c r="A804" s="8" t="s">
        <v>993</v>
      </c>
      <c r="B804" s="6" t="s">
        <v>563</v>
      </c>
      <c r="C804" s="17">
        <v>0</v>
      </c>
      <c r="D804" s="17">
        <v>0</v>
      </c>
      <c r="E804" s="17">
        <v>0</v>
      </c>
      <c r="F804" s="17">
        <f t="shared" si="220"/>
        <v>0</v>
      </c>
      <c r="G804" s="17">
        <v>5444</v>
      </c>
      <c r="H804" s="17">
        <f t="shared" si="221"/>
        <v>1.0445609436435124</v>
      </c>
      <c r="I804" s="17">
        <f t="shared" si="222"/>
        <v>0</v>
      </c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</row>
    <row r="805" spans="1:32" s="2" customFormat="1" ht="15.75" customHeight="1" x14ac:dyDescent="0.25">
      <c r="A805" s="8" t="s">
        <v>994</v>
      </c>
      <c r="B805" s="6" t="s">
        <v>564</v>
      </c>
      <c r="C805" s="17">
        <v>0</v>
      </c>
      <c r="D805" s="17">
        <v>0</v>
      </c>
      <c r="E805" s="17">
        <v>0</v>
      </c>
      <c r="F805" s="17">
        <f t="shared" si="220"/>
        <v>0</v>
      </c>
      <c r="G805" s="17">
        <v>8140</v>
      </c>
      <c r="H805" s="17">
        <f t="shared" si="221"/>
        <v>1.0445609436435124</v>
      </c>
      <c r="I805" s="17">
        <f t="shared" si="222"/>
        <v>0</v>
      </c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</row>
    <row r="806" spans="1:32" s="2" customFormat="1" ht="15.75" customHeight="1" x14ac:dyDescent="0.25">
      <c r="A806" s="8" t="s">
        <v>995</v>
      </c>
      <c r="B806" s="6" t="s">
        <v>209</v>
      </c>
      <c r="C806" s="17">
        <v>0</v>
      </c>
      <c r="D806" s="17">
        <v>0</v>
      </c>
      <c r="E806" s="17">
        <v>6.3E-2</v>
      </c>
      <c r="F806" s="17">
        <f t="shared" si="220"/>
        <v>2.1000000000000001E-2</v>
      </c>
      <c r="G806" s="17" t="s">
        <v>10</v>
      </c>
      <c r="H806" s="17" t="s">
        <v>10</v>
      </c>
      <c r="I806" s="17">
        <f>SUM(I807:I844)</f>
        <v>2.2150071494102224</v>
      </c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</row>
    <row r="807" spans="1:32" s="2" customFormat="1" ht="15.75" customHeight="1" x14ac:dyDescent="0.25">
      <c r="A807" s="8" t="s">
        <v>996</v>
      </c>
      <c r="B807" s="6" t="s">
        <v>221</v>
      </c>
      <c r="C807" s="17">
        <v>0</v>
      </c>
      <c r="D807" s="17">
        <v>0</v>
      </c>
      <c r="E807" s="17">
        <v>0</v>
      </c>
      <c r="F807" s="17">
        <f t="shared" si="220"/>
        <v>0</v>
      </c>
      <c r="G807" s="17">
        <v>5139</v>
      </c>
      <c r="H807" s="17">
        <f t="shared" si="221"/>
        <v>1.0445609436435124</v>
      </c>
      <c r="I807" s="17">
        <f t="shared" ref="I807:I844" si="223">(F807*G807*H807)/1000</f>
        <v>0</v>
      </c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</row>
    <row r="808" spans="1:32" s="2" customFormat="1" ht="15.75" customHeight="1" x14ac:dyDescent="0.25">
      <c r="A808" s="8" t="s">
        <v>997</v>
      </c>
      <c r="B808" s="6" t="s">
        <v>545</v>
      </c>
      <c r="C808" s="17">
        <v>0</v>
      </c>
      <c r="D808" s="17">
        <v>0</v>
      </c>
      <c r="E808" s="17">
        <v>0</v>
      </c>
      <c r="F808" s="17">
        <f t="shared" si="220"/>
        <v>0</v>
      </c>
      <c r="G808" s="17">
        <v>3212</v>
      </c>
      <c r="H808" s="17">
        <f t="shared" si="221"/>
        <v>1.0445609436435124</v>
      </c>
      <c r="I808" s="17">
        <f t="shared" si="223"/>
        <v>0</v>
      </c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</row>
    <row r="809" spans="1:32" s="2" customFormat="1" ht="15.75" customHeight="1" x14ac:dyDescent="0.25">
      <c r="A809" s="8" t="s">
        <v>998</v>
      </c>
      <c r="B809" s="6" t="s">
        <v>222</v>
      </c>
      <c r="C809" s="17">
        <v>0</v>
      </c>
      <c r="D809" s="17">
        <v>0</v>
      </c>
      <c r="E809" s="17">
        <v>0</v>
      </c>
      <c r="F809" s="17">
        <f t="shared" si="220"/>
        <v>0</v>
      </c>
      <c r="G809" s="17">
        <v>2781</v>
      </c>
      <c r="H809" s="17">
        <f t="shared" si="221"/>
        <v>1.0445609436435124</v>
      </c>
      <c r="I809" s="17">
        <f t="shared" si="223"/>
        <v>0</v>
      </c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</row>
    <row r="810" spans="1:32" s="2" customFormat="1" ht="15.75" customHeight="1" x14ac:dyDescent="0.25">
      <c r="A810" s="8" t="s">
        <v>999</v>
      </c>
      <c r="B810" s="6" t="s">
        <v>223</v>
      </c>
      <c r="C810" s="17">
        <v>0</v>
      </c>
      <c r="D810" s="17">
        <v>0</v>
      </c>
      <c r="E810" s="17">
        <v>0</v>
      </c>
      <c r="F810" s="17">
        <f t="shared" si="220"/>
        <v>0</v>
      </c>
      <c r="G810" s="17">
        <v>4526</v>
      </c>
      <c r="H810" s="17">
        <f t="shared" si="221"/>
        <v>1.0445609436435124</v>
      </c>
      <c r="I810" s="17">
        <f t="shared" si="223"/>
        <v>0</v>
      </c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</row>
    <row r="811" spans="1:32" s="2" customFormat="1" ht="15.75" customHeight="1" x14ac:dyDescent="0.25">
      <c r="A811" s="8" t="s">
        <v>1000</v>
      </c>
      <c r="B811" s="6" t="s">
        <v>224</v>
      </c>
      <c r="C811" s="17">
        <v>0</v>
      </c>
      <c r="D811" s="17">
        <v>0</v>
      </c>
      <c r="E811" s="17">
        <v>0</v>
      </c>
      <c r="F811" s="17">
        <f t="shared" si="220"/>
        <v>0</v>
      </c>
      <c r="G811" s="17">
        <v>5940</v>
      </c>
      <c r="H811" s="17">
        <f t="shared" si="221"/>
        <v>1.0445609436435124</v>
      </c>
      <c r="I811" s="17">
        <f t="shared" si="223"/>
        <v>0</v>
      </c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</row>
    <row r="812" spans="1:32" s="2" customFormat="1" ht="15.75" customHeight="1" x14ac:dyDescent="0.25">
      <c r="A812" s="8" t="s">
        <v>1001</v>
      </c>
      <c r="B812" s="6" t="s">
        <v>225</v>
      </c>
      <c r="C812" s="17">
        <v>0</v>
      </c>
      <c r="D812" s="17">
        <v>0</v>
      </c>
      <c r="E812" s="17">
        <v>0</v>
      </c>
      <c r="F812" s="17">
        <f t="shared" si="220"/>
        <v>0</v>
      </c>
      <c r="G812" s="17">
        <v>3712</v>
      </c>
      <c r="H812" s="17">
        <f t="shared" si="221"/>
        <v>1.0445609436435124</v>
      </c>
      <c r="I812" s="17">
        <f t="shared" si="223"/>
        <v>0</v>
      </c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</row>
    <row r="813" spans="1:32" s="2" customFormat="1" ht="15.75" customHeight="1" x14ac:dyDescent="0.25">
      <c r="A813" s="8" t="s">
        <v>1002</v>
      </c>
      <c r="B813" s="6" t="s">
        <v>226</v>
      </c>
      <c r="C813" s="17">
        <v>0</v>
      </c>
      <c r="D813" s="17">
        <v>0</v>
      </c>
      <c r="E813" s="17">
        <v>6.3E-2</v>
      </c>
      <c r="F813" s="17">
        <f t="shared" si="220"/>
        <v>2.1000000000000001E-2</v>
      </c>
      <c r="G813" s="17">
        <v>3215</v>
      </c>
      <c r="H813" s="17">
        <f t="shared" si="221"/>
        <v>1.0445609436435124</v>
      </c>
      <c r="I813" s="17">
        <f t="shared" si="223"/>
        <v>7.0523532110091741E-2</v>
      </c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</row>
    <row r="814" spans="1:32" s="2" customFormat="1" ht="15.75" customHeight="1" x14ac:dyDescent="0.25">
      <c r="A814" s="8" t="s">
        <v>1003</v>
      </c>
      <c r="B814" s="6" t="s">
        <v>227</v>
      </c>
      <c r="C814" s="17">
        <v>0</v>
      </c>
      <c r="D814" s="17">
        <v>0</v>
      </c>
      <c r="E814" s="17">
        <v>0</v>
      </c>
      <c r="F814" s="17">
        <f t="shared" si="220"/>
        <v>0</v>
      </c>
      <c r="G814" s="17">
        <v>5062</v>
      </c>
      <c r="H814" s="17">
        <f t="shared" si="221"/>
        <v>1.0445609436435124</v>
      </c>
      <c r="I814" s="17">
        <f t="shared" si="223"/>
        <v>0</v>
      </c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</row>
    <row r="815" spans="1:32" s="2" customFormat="1" ht="15.75" customHeight="1" x14ac:dyDescent="0.25">
      <c r="A815" s="8" t="s">
        <v>1004</v>
      </c>
      <c r="B815" s="6" t="s">
        <v>214</v>
      </c>
      <c r="C815" s="17">
        <v>0</v>
      </c>
      <c r="D815" s="17">
        <v>0</v>
      </c>
      <c r="E815" s="17">
        <v>0</v>
      </c>
      <c r="F815" s="17">
        <f t="shared" si="220"/>
        <v>0</v>
      </c>
      <c r="G815" s="17">
        <v>1938</v>
      </c>
      <c r="H815" s="17">
        <f t="shared" si="221"/>
        <v>1.0445609436435124</v>
      </c>
      <c r="I815" s="17">
        <f t="shared" si="223"/>
        <v>0</v>
      </c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</row>
    <row r="816" spans="1:32" s="2" customFormat="1" ht="15.75" customHeight="1" x14ac:dyDescent="0.25">
      <c r="A816" s="8" t="s">
        <v>1005</v>
      </c>
      <c r="B816" s="6" t="s">
        <v>215</v>
      </c>
      <c r="C816" s="17">
        <v>0</v>
      </c>
      <c r="D816" s="17">
        <v>0</v>
      </c>
      <c r="E816" s="17">
        <v>0</v>
      </c>
      <c r="F816" s="17">
        <v>2053</v>
      </c>
      <c r="G816" s="17">
        <v>1</v>
      </c>
      <c r="H816" s="17">
        <f t="shared" si="221"/>
        <v>1.0445609436435124</v>
      </c>
      <c r="I816" s="17">
        <f t="shared" si="223"/>
        <v>2.1444836173001307</v>
      </c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</row>
    <row r="817" spans="1:32" s="2" customFormat="1" ht="15.75" customHeight="1" x14ac:dyDescent="0.25">
      <c r="A817" s="8" t="s">
        <v>1006</v>
      </c>
      <c r="B817" s="6" t="s">
        <v>229</v>
      </c>
      <c r="C817" s="17">
        <v>0</v>
      </c>
      <c r="D817" s="17">
        <v>0</v>
      </c>
      <c r="E817" s="17">
        <v>0</v>
      </c>
      <c r="F817" s="17">
        <f t="shared" ref="F817:F880" si="224">(C817+D817+E817)/3</f>
        <v>0</v>
      </c>
      <c r="G817" s="17">
        <v>10834</v>
      </c>
      <c r="H817" s="17">
        <f t="shared" si="221"/>
        <v>1.0445609436435124</v>
      </c>
      <c r="I817" s="17">
        <f t="shared" si="223"/>
        <v>0</v>
      </c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</row>
    <row r="818" spans="1:32" s="2" customFormat="1" ht="15.75" customHeight="1" x14ac:dyDescent="0.25">
      <c r="A818" s="8" t="s">
        <v>1007</v>
      </c>
      <c r="B818" s="6" t="s">
        <v>546</v>
      </c>
      <c r="C818" s="17">
        <v>0</v>
      </c>
      <c r="D818" s="17">
        <v>0</v>
      </c>
      <c r="E818" s="17">
        <v>0</v>
      </c>
      <c r="F818" s="17">
        <f t="shared" si="224"/>
        <v>0</v>
      </c>
      <c r="G818" s="17">
        <v>19991</v>
      </c>
      <c r="H818" s="17">
        <f t="shared" si="221"/>
        <v>1.0445609436435124</v>
      </c>
      <c r="I818" s="17">
        <f t="shared" si="223"/>
        <v>0</v>
      </c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</row>
    <row r="819" spans="1:32" s="2" customFormat="1" ht="15.75" customHeight="1" x14ac:dyDescent="0.25">
      <c r="A819" s="8" t="s">
        <v>1008</v>
      </c>
      <c r="B819" s="6" t="s">
        <v>547</v>
      </c>
      <c r="C819" s="17">
        <v>0</v>
      </c>
      <c r="D819" s="17">
        <v>0</v>
      </c>
      <c r="E819" s="17">
        <v>0</v>
      </c>
      <c r="F819" s="17">
        <f t="shared" si="224"/>
        <v>0</v>
      </c>
      <c r="G819" s="17">
        <v>6937</v>
      </c>
      <c r="H819" s="17">
        <f t="shared" si="221"/>
        <v>1.0445609436435124</v>
      </c>
      <c r="I819" s="17">
        <f t="shared" si="223"/>
        <v>0</v>
      </c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</row>
    <row r="820" spans="1:32" s="2" customFormat="1" ht="15.75" customHeight="1" x14ac:dyDescent="0.25">
      <c r="A820" s="8" t="s">
        <v>1009</v>
      </c>
      <c r="B820" s="6" t="s">
        <v>548</v>
      </c>
      <c r="C820" s="17">
        <v>0</v>
      </c>
      <c r="D820" s="17">
        <v>0</v>
      </c>
      <c r="E820" s="17">
        <v>0</v>
      </c>
      <c r="F820" s="17">
        <f t="shared" si="224"/>
        <v>0</v>
      </c>
      <c r="G820" s="17">
        <v>12801</v>
      </c>
      <c r="H820" s="17">
        <f t="shared" si="221"/>
        <v>1.0445609436435124</v>
      </c>
      <c r="I820" s="17">
        <f t="shared" si="223"/>
        <v>0</v>
      </c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</row>
    <row r="821" spans="1:32" s="2" customFormat="1" ht="15.75" customHeight="1" x14ac:dyDescent="0.25">
      <c r="A821" s="8" t="s">
        <v>1010</v>
      </c>
      <c r="B821" s="6" t="s">
        <v>217</v>
      </c>
      <c r="C821" s="17">
        <v>0</v>
      </c>
      <c r="D821" s="17">
        <v>0</v>
      </c>
      <c r="E821" s="17">
        <v>0</v>
      </c>
      <c r="F821" s="17">
        <f t="shared" si="224"/>
        <v>0</v>
      </c>
      <c r="G821" s="17">
        <v>6008</v>
      </c>
      <c r="H821" s="17">
        <f t="shared" si="221"/>
        <v>1.0445609436435124</v>
      </c>
      <c r="I821" s="17">
        <f t="shared" si="223"/>
        <v>0</v>
      </c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</row>
    <row r="822" spans="1:32" s="2" customFormat="1" ht="15.75" customHeight="1" x14ac:dyDescent="0.25">
      <c r="A822" s="8" t="s">
        <v>1011</v>
      </c>
      <c r="B822" s="6" t="s">
        <v>549</v>
      </c>
      <c r="C822" s="17">
        <v>0</v>
      </c>
      <c r="D822" s="17">
        <v>0</v>
      </c>
      <c r="E822" s="17">
        <v>0</v>
      </c>
      <c r="F822" s="17">
        <f t="shared" si="224"/>
        <v>0</v>
      </c>
      <c r="G822" s="17">
        <v>11085</v>
      </c>
      <c r="H822" s="17">
        <f t="shared" si="221"/>
        <v>1.0445609436435124</v>
      </c>
      <c r="I822" s="17">
        <f t="shared" si="223"/>
        <v>0</v>
      </c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</row>
    <row r="823" spans="1:32" s="2" customFormat="1" ht="15.75" customHeight="1" x14ac:dyDescent="0.25">
      <c r="A823" s="8" t="s">
        <v>1012</v>
      </c>
      <c r="B823" s="6" t="s">
        <v>216</v>
      </c>
      <c r="C823" s="17">
        <v>0</v>
      </c>
      <c r="D823" s="17">
        <v>0</v>
      </c>
      <c r="E823" s="17">
        <v>0</v>
      </c>
      <c r="F823" s="17">
        <f t="shared" si="224"/>
        <v>0</v>
      </c>
      <c r="G823" s="17">
        <v>4920</v>
      </c>
      <c r="H823" s="17">
        <f t="shared" si="221"/>
        <v>1.0445609436435124</v>
      </c>
      <c r="I823" s="17">
        <f t="shared" si="223"/>
        <v>0</v>
      </c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</row>
    <row r="824" spans="1:32" s="2" customFormat="1" ht="15.75" customHeight="1" x14ac:dyDescent="0.25">
      <c r="A824" s="8" t="s">
        <v>1013</v>
      </c>
      <c r="B824" s="6" t="s">
        <v>218</v>
      </c>
      <c r="C824" s="17">
        <v>0</v>
      </c>
      <c r="D824" s="17">
        <v>0</v>
      </c>
      <c r="E824" s="17">
        <v>0</v>
      </c>
      <c r="F824" s="17">
        <f t="shared" si="224"/>
        <v>0</v>
      </c>
      <c r="G824" s="17">
        <v>9079</v>
      </c>
      <c r="H824" s="17">
        <f t="shared" si="221"/>
        <v>1.0445609436435124</v>
      </c>
      <c r="I824" s="17">
        <f t="shared" si="223"/>
        <v>0</v>
      </c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</row>
    <row r="825" spans="1:32" s="2" customFormat="1" ht="15.75" customHeight="1" x14ac:dyDescent="0.25">
      <c r="A825" s="8" t="s">
        <v>1014</v>
      </c>
      <c r="B825" s="6" t="s">
        <v>219</v>
      </c>
      <c r="C825" s="17">
        <v>0</v>
      </c>
      <c r="D825" s="17">
        <v>0</v>
      </c>
      <c r="E825" s="17">
        <v>0</v>
      </c>
      <c r="F825" s="17">
        <f t="shared" si="224"/>
        <v>0</v>
      </c>
      <c r="G825" s="17">
        <v>3327</v>
      </c>
      <c r="H825" s="17">
        <f t="shared" si="221"/>
        <v>1.0445609436435124</v>
      </c>
      <c r="I825" s="17">
        <f t="shared" si="223"/>
        <v>0</v>
      </c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</row>
    <row r="826" spans="1:32" s="2" customFormat="1" ht="15.75" customHeight="1" x14ac:dyDescent="0.25">
      <c r="A826" s="8" t="s">
        <v>1015</v>
      </c>
      <c r="B826" s="6" t="s">
        <v>550</v>
      </c>
      <c r="C826" s="17">
        <v>0</v>
      </c>
      <c r="D826" s="17">
        <v>0</v>
      </c>
      <c r="E826" s="17">
        <v>0</v>
      </c>
      <c r="F826" s="17">
        <f t="shared" si="224"/>
        <v>0</v>
      </c>
      <c r="G826" s="17">
        <v>6139</v>
      </c>
      <c r="H826" s="17">
        <f t="shared" si="221"/>
        <v>1.0445609436435124</v>
      </c>
      <c r="I826" s="17">
        <f t="shared" si="223"/>
        <v>0</v>
      </c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</row>
    <row r="827" spans="1:32" s="2" customFormat="1" ht="15.75" customHeight="1" x14ac:dyDescent="0.25">
      <c r="A827" s="8" t="s">
        <v>1016</v>
      </c>
      <c r="B827" s="6" t="s">
        <v>220</v>
      </c>
      <c r="C827" s="17">
        <v>0</v>
      </c>
      <c r="D827" s="17">
        <v>0</v>
      </c>
      <c r="E827" s="17">
        <v>0</v>
      </c>
      <c r="F827" s="17">
        <f t="shared" si="224"/>
        <v>0</v>
      </c>
      <c r="G827" s="17">
        <v>2347</v>
      </c>
      <c r="H827" s="17">
        <f t="shared" si="221"/>
        <v>1.0445609436435124</v>
      </c>
      <c r="I827" s="17">
        <f t="shared" si="223"/>
        <v>0</v>
      </c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</row>
    <row r="828" spans="1:32" s="2" customFormat="1" ht="15.75" customHeight="1" x14ac:dyDescent="0.25">
      <c r="A828" s="8" t="s">
        <v>1017</v>
      </c>
      <c r="B828" s="6" t="s">
        <v>230</v>
      </c>
      <c r="C828" s="17">
        <v>0</v>
      </c>
      <c r="D828" s="17">
        <v>0</v>
      </c>
      <c r="E828" s="17">
        <v>0</v>
      </c>
      <c r="F828" s="17">
        <f t="shared" si="224"/>
        <v>0</v>
      </c>
      <c r="G828" s="17">
        <v>4331</v>
      </c>
      <c r="H828" s="17">
        <f t="shared" si="221"/>
        <v>1.0445609436435124</v>
      </c>
      <c r="I828" s="17">
        <f t="shared" si="223"/>
        <v>0</v>
      </c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</row>
    <row r="829" spans="1:32" s="2" customFormat="1" ht="15.75" customHeight="1" x14ac:dyDescent="0.25">
      <c r="A829" s="8" t="s">
        <v>1018</v>
      </c>
      <c r="B829" s="6" t="s">
        <v>551</v>
      </c>
      <c r="C829" s="17">
        <v>0</v>
      </c>
      <c r="D829" s="17">
        <v>0</v>
      </c>
      <c r="E829" s="17">
        <v>0</v>
      </c>
      <c r="F829" s="17">
        <f t="shared" si="224"/>
        <v>0</v>
      </c>
      <c r="G829" s="17">
        <v>1491</v>
      </c>
      <c r="H829" s="17">
        <f t="shared" si="221"/>
        <v>1.0445609436435124</v>
      </c>
      <c r="I829" s="17">
        <f t="shared" si="223"/>
        <v>0</v>
      </c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</row>
    <row r="830" spans="1:32" s="2" customFormat="1" ht="15.75" customHeight="1" x14ac:dyDescent="0.25">
      <c r="A830" s="8" t="s">
        <v>1019</v>
      </c>
      <c r="B830" s="6" t="s">
        <v>231</v>
      </c>
      <c r="C830" s="17">
        <v>0</v>
      </c>
      <c r="D830" s="17">
        <v>0</v>
      </c>
      <c r="E830" s="17">
        <v>0</v>
      </c>
      <c r="F830" s="17">
        <f t="shared" si="224"/>
        <v>0</v>
      </c>
      <c r="G830" s="17">
        <v>3643</v>
      </c>
      <c r="H830" s="17">
        <f t="shared" si="221"/>
        <v>1.0445609436435124</v>
      </c>
      <c r="I830" s="17">
        <f t="shared" si="223"/>
        <v>0</v>
      </c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</row>
    <row r="831" spans="1:32" s="2" customFormat="1" ht="15.75" customHeight="1" x14ac:dyDescent="0.25">
      <c r="A831" s="8" t="s">
        <v>1020</v>
      </c>
      <c r="B831" s="6" t="s">
        <v>552</v>
      </c>
      <c r="C831" s="17">
        <v>0</v>
      </c>
      <c r="D831" s="17">
        <v>0</v>
      </c>
      <c r="E831" s="17">
        <v>0</v>
      </c>
      <c r="F831" s="17">
        <f t="shared" si="224"/>
        <v>0</v>
      </c>
      <c r="G831" s="17">
        <v>1959</v>
      </c>
      <c r="H831" s="17">
        <f t="shared" si="221"/>
        <v>1.0445609436435124</v>
      </c>
      <c r="I831" s="17">
        <f t="shared" si="223"/>
        <v>0</v>
      </c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</row>
    <row r="832" spans="1:32" s="2" customFormat="1" ht="15.75" customHeight="1" x14ac:dyDescent="0.25">
      <c r="A832" s="8" t="s">
        <v>1021</v>
      </c>
      <c r="B832" s="6" t="s">
        <v>553</v>
      </c>
      <c r="C832" s="17">
        <v>0</v>
      </c>
      <c r="D832" s="17">
        <v>0</v>
      </c>
      <c r="E832" s="17">
        <v>0</v>
      </c>
      <c r="F832" s="17">
        <f t="shared" si="224"/>
        <v>0</v>
      </c>
      <c r="G832" s="17">
        <v>2735</v>
      </c>
      <c r="H832" s="17">
        <f t="shared" ref="H832:H844" si="225">7.97/7.63</f>
        <v>1.0445609436435124</v>
      </c>
      <c r="I832" s="17">
        <f t="shared" si="223"/>
        <v>0</v>
      </c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</row>
    <row r="833" spans="1:32" s="2" customFormat="1" ht="15.75" customHeight="1" x14ac:dyDescent="0.25">
      <c r="A833" s="8" t="s">
        <v>1022</v>
      </c>
      <c r="B833" s="6" t="s">
        <v>554</v>
      </c>
      <c r="C833" s="17">
        <v>0</v>
      </c>
      <c r="D833" s="17">
        <v>0</v>
      </c>
      <c r="E833" s="17">
        <v>0</v>
      </c>
      <c r="F833" s="17">
        <f t="shared" si="224"/>
        <v>0</v>
      </c>
      <c r="G833" s="17">
        <v>1239</v>
      </c>
      <c r="H833" s="17">
        <f t="shared" si="225"/>
        <v>1.0445609436435124</v>
      </c>
      <c r="I833" s="17">
        <f t="shared" si="223"/>
        <v>0</v>
      </c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</row>
    <row r="834" spans="1:32" s="2" customFormat="1" ht="15.75" customHeight="1" x14ac:dyDescent="0.25">
      <c r="A834" s="8" t="s">
        <v>1023</v>
      </c>
      <c r="B834" s="6" t="s">
        <v>555</v>
      </c>
      <c r="C834" s="17">
        <v>0</v>
      </c>
      <c r="D834" s="17">
        <v>0</v>
      </c>
      <c r="E834" s="17">
        <v>0</v>
      </c>
      <c r="F834" s="17">
        <f t="shared" si="224"/>
        <v>0</v>
      </c>
      <c r="G834" s="17">
        <v>2286</v>
      </c>
      <c r="H834" s="17">
        <f t="shared" si="225"/>
        <v>1.0445609436435124</v>
      </c>
      <c r="I834" s="17">
        <f t="shared" si="223"/>
        <v>0</v>
      </c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</row>
    <row r="835" spans="1:32" s="2" customFormat="1" ht="15.75" customHeight="1" x14ac:dyDescent="0.25">
      <c r="A835" s="8" t="s">
        <v>1024</v>
      </c>
      <c r="B835" s="6" t="s">
        <v>556</v>
      </c>
      <c r="C835" s="17">
        <v>0</v>
      </c>
      <c r="D835" s="17">
        <v>0</v>
      </c>
      <c r="E835" s="17">
        <v>0</v>
      </c>
      <c r="F835" s="17">
        <f t="shared" si="224"/>
        <v>0</v>
      </c>
      <c r="G835" s="17">
        <v>17423</v>
      </c>
      <c r="H835" s="17">
        <f t="shared" si="225"/>
        <v>1.0445609436435124</v>
      </c>
      <c r="I835" s="17">
        <f t="shared" si="223"/>
        <v>0</v>
      </c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</row>
    <row r="836" spans="1:32" s="2" customFormat="1" ht="15.75" customHeight="1" x14ac:dyDescent="0.25">
      <c r="A836" s="8" t="s">
        <v>1025</v>
      </c>
      <c r="B836" s="6" t="s">
        <v>557</v>
      </c>
      <c r="C836" s="17">
        <v>0</v>
      </c>
      <c r="D836" s="17">
        <v>0</v>
      </c>
      <c r="E836" s="17">
        <v>0</v>
      </c>
      <c r="F836" s="17">
        <f t="shared" si="224"/>
        <v>0</v>
      </c>
      <c r="G836" s="17">
        <v>25906</v>
      </c>
      <c r="H836" s="17">
        <f t="shared" si="225"/>
        <v>1.0445609436435124</v>
      </c>
      <c r="I836" s="17">
        <f t="shared" si="223"/>
        <v>0</v>
      </c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</row>
    <row r="837" spans="1:32" s="2" customFormat="1" ht="15.75" customHeight="1" x14ac:dyDescent="0.25">
      <c r="A837" s="8" t="s">
        <v>1026</v>
      </c>
      <c r="B837" s="6" t="s">
        <v>558</v>
      </c>
      <c r="C837" s="17">
        <v>0</v>
      </c>
      <c r="D837" s="17">
        <v>0</v>
      </c>
      <c r="E837" s="17">
        <v>0</v>
      </c>
      <c r="F837" s="17">
        <f t="shared" si="224"/>
        <v>0</v>
      </c>
      <c r="G837" s="17">
        <v>13938</v>
      </c>
      <c r="H837" s="17">
        <f t="shared" si="225"/>
        <v>1.0445609436435124</v>
      </c>
      <c r="I837" s="17">
        <f t="shared" si="223"/>
        <v>0</v>
      </c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</row>
    <row r="838" spans="1:32" s="2" customFormat="1" ht="15.75" customHeight="1" x14ac:dyDescent="0.25">
      <c r="A838" s="8" t="s">
        <v>1027</v>
      </c>
      <c r="B838" s="6" t="s">
        <v>559</v>
      </c>
      <c r="C838" s="17">
        <v>0</v>
      </c>
      <c r="D838" s="17">
        <v>0</v>
      </c>
      <c r="E838" s="17">
        <v>0</v>
      </c>
      <c r="F838" s="17">
        <f t="shared" si="224"/>
        <v>0</v>
      </c>
      <c r="G838" s="17">
        <v>22107</v>
      </c>
      <c r="H838" s="17">
        <f t="shared" si="225"/>
        <v>1.0445609436435124</v>
      </c>
      <c r="I838" s="17">
        <f t="shared" si="223"/>
        <v>0</v>
      </c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  <c r="AC838" s="25"/>
      <c r="AD838" s="25"/>
      <c r="AE838" s="25"/>
      <c r="AF838" s="25"/>
    </row>
    <row r="839" spans="1:32" s="2" customFormat="1" ht="15.75" customHeight="1" x14ac:dyDescent="0.25">
      <c r="A839" s="8" t="s">
        <v>1028</v>
      </c>
      <c r="B839" s="6" t="s">
        <v>560</v>
      </c>
      <c r="C839" s="17">
        <v>0</v>
      </c>
      <c r="D839" s="17">
        <v>0</v>
      </c>
      <c r="E839" s="17">
        <v>0</v>
      </c>
      <c r="F839" s="17">
        <f t="shared" si="224"/>
        <v>0</v>
      </c>
      <c r="G839" s="17">
        <v>9434</v>
      </c>
      <c r="H839" s="17">
        <f t="shared" si="225"/>
        <v>1.0445609436435124</v>
      </c>
      <c r="I839" s="17">
        <f t="shared" si="223"/>
        <v>0</v>
      </c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</row>
    <row r="840" spans="1:32" s="2" customFormat="1" ht="15.75" customHeight="1" x14ac:dyDescent="0.25">
      <c r="A840" s="8" t="s">
        <v>1029</v>
      </c>
      <c r="B840" s="6" t="s">
        <v>561</v>
      </c>
      <c r="C840" s="17">
        <v>0</v>
      </c>
      <c r="D840" s="17">
        <v>0</v>
      </c>
      <c r="E840" s="17">
        <v>0</v>
      </c>
      <c r="F840" s="17">
        <f t="shared" si="224"/>
        <v>0</v>
      </c>
      <c r="G840" s="17">
        <v>13249</v>
      </c>
      <c r="H840" s="17">
        <f t="shared" si="225"/>
        <v>1.0445609436435124</v>
      </c>
      <c r="I840" s="17">
        <f t="shared" si="223"/>
        <v>0</v>
      </c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</row>
    <row r="841" spans="1:32" s="2" customFormat="1" ht="15.75" customHeight="1" x14ac:dyDescent="0.25">
      <c r="A841" s="8" t="s">
        <v>1030</v>
      </c>
      <c r="B841" s="6" t="s">
        <v>228</v>
      </c>
      <c r="C841" s="17">
        <v>0</v>
      </c>
      <c r="D841" s="17">
        <v>0</v>
      </c>
      <c r="E841" s="17">
        <v>0</v>
      </c>
      <c r="F841" s="17">
        <f t="shared" si="224"/>
        <v>0</v>
      </c>
      <c r="G841" s="17">
        <v>7311</v>
      </c>
      <c r="H841" s="17">
        <f t="shared" si="225"/>
        <v>1.0445609436435124</v>
      </c>
      <c r="I841" s="17">
        <f t="shared" si="223"/>
        <v>0</v>
      </c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</row>
    <row r="842" spans="1:32" s="2" customFormat="1" ht="15.75" customHeight="1" x14ac:dyDescent="0.25">
      <c r="A842" s="8" t="s">
        <v>1031</v>
      </c>
      <c r="B842" s="6" t="s">
        <v>562</v>
      </c>
      <c r="C842" s="17">
        <v>0</v>
      </c>
      <c r="D842" s="17">
        <v>0</v>
      </c>
      <c r="E842" s="17">
        <v>0</v>
      </c>
      <c r="F842" s="17">
        <f t="shared" si="224"/>
        <v>0</v>
      </c>
      <c r="G842" s="17">
        <v>10932</v>
      </c>
      <c r="H842" s="17">
        <f t="shared" si="225"/>
        <v>1.0445609436435124</v>
      </c>
      <c r="I842" s="17">
        <f t="shared" si="223"/>
        <v>0</v>
      </c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</row>
    <row r="843" spans="1:32" s="2" customFormat="1" ht="15.75" customHeight="1" x14ac:dyDescent="0.25">
      <c r="A843" s="8" t="s">
        <v>1032</v>
      </c>
      <c r="B843" s="6" t="s">
        <v>563</v>
      </c>
      <c r="C843" s="17">
        <v>0</v>
      </c>
      <c r="D843" s="17">
        <v>0</v>
      </c>
      <c r="E843" s="17">
        <v>0</v>
      </c>
      <c r="F843" s="17">
        <f t="shared" si="224"/>
        <v>0</v>
      </c>
      <c r="G843" s="17">
        <v>4877</v>
      </c>
      <c r="H843" s="17">
        <f t="shared" si="225"/>
        <v>1.0445609436435124</v>
      </c>
      <c r="I843" s="17">
        <f t="shared" si="223"/>
        <v>0</v>
      </c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</row>
    <row r="844" spans="1:32" s="2" customFormat="1" ht="15.75" customHeight="1" x14ac:dyDescent="0.25">
      <c r="A844" s="8" t="s">
        <v>1033</v>
      </c>
      <c r="B844" s="6" t="s">
        <v>564</v>
      </c>
      <c r="C844" s="17">
        <v>0</v>
      </c>
      <c r="D844" s="17">
        <v>0</v>
      </c>
      <c r="E844" s="17">
        <v>0</v>
      </c>
      <c r="F844" s="17">
        <f t="shared" si="224"/>
        <v>0</v>
      </c>
      <c r="G844" s="17">
        <v>7292</v>
      </c>
      <c r="H844" s="17">
        <f t="shared" si="225"/>
        <v>1.0445609436435124</v>
      </c>
      <c r="I844" s="17">
        <f t="shared" si="223"/>
        <v>0</v>
      </c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</row>
    <row r="845" spans="1:32" s="2" customFormat="1" ht="15.75" customHeight="1" x14ac:dyDescent="0.25">
      <c r="A845" s="8" t="s">
        <v>60</v>
      </c>
      <c r="B845" s="6" t="s">
        <v>9</v>
      </c>
      <c r="C845" s="17">
        <v>0</v>
      </c>
      <c r="D845" s="17">
        <v>0</v>
      </c>
      <c r="E845" s="17">
        <v>0</v>
      </c>
      <c r="F845" s="17">
        <f t="shared" si="224"/>
        <v>0</v>
      </c>
      <c r="G845" s="17" t="s">
        <v>10</v>
      </c>
      <c r="H845" s="17" t="s">
        <v>10</v>
      </c>
      <c r="I845" s="17">
        <v>0</v>
      </c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</row>
    <row r="846" spans="1:32" s="2" customFormat="1" ht="15.75" customHeight="1" x14ac:dyDescent="0.25">
      <c r="A846" s="8" t="s">
        <v>61</v>
      </c>
      <c r="B846" s="6" t="s">
        <v>62</v>
      </c>
      <c r="C846" s="17">
        <v>1252.9000000000001</v>
      </c>
      <c r="D846" s="17">
        <v>650.26</v>
      </c>
      <c r="E846" s="17">
        <v>9.2460000000000004</v>
      </c>
      <c r="F846" s="17">
        <f t="shared" si="224"/>
        <v>637.46866666666676</v>
      </c>
      <c r="G846" s="17" t="s">
        <v>10</v>
      </c>
      <c r="H846" s="17" t="s">
        <v>10</v>
      </c>
      <c r="I846" s="17">
        <f>I847+I902+I973+I996</f>
        <v>11111.034981035369</v>
      </c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</row>
    <row r="847" spans="1:32" s="2" customFormat="1" ht="15.75" customHeight="1" x14ac:dyDescent="0.25">
      <c r="A847" s="8" t="s">
        <v>63</v>
      </c>
      <c r="B847" s="6" t="s">
        <v>5</v>
      </c>
      <c r="C847" s="17">
        <v>5.3210000000000006</v>
      </c>
      <c r="D847" s="17">
        <v>2.6870000000000003</v>
      </c>
      <c r="E847" s="17">
        <v>5.7439999999999998</v>
      </c>
      <c r="F847" s="17">
        <f t="shared" si="224"/>
        <v>4.5840000000000005</v>
      </c>
      <c r="G847" s="17" t="s">
        <v>10</v>
      </c>
      <c r="H847" s="17" t="s">
        <v>10</v>
      </c>
      <c r="I847" s="17">
        <f>I848+I875</f>
        <v>5053.8283951559024</v>
      </c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  <c r="AD847" s="25"/>
      <c r="AE847" s="25"/>
      <c r="AF847" s="25"/>
    </row>
    <row r="848" spans="1:32" s="2" customFormat="1" ht="15.75" customHeight="1" x14ac:dyDescent="0.25">
      <c r="A848" s="8" t="s">
        <v>1034</v>
      </c>
      <c r="B848" s="6" t="s">
        <v>202</v>
      </c>
      <c r="C848" s="17">
        <v>0.65199999999999991</v>
      </c>
      <c r="D848" s="17">
        <v>0.77200000000000002</v>
      </c>
      <c r="E848" s="17">
        <v>2.1149999999999998</v>
      </c>
      <c r="F848" s="17">
        <f t="shared" si="224"/>
        <v>1.1796666666666666</v>
      </c>
      <c r="G848" s="17" t="s">
        <v>10</v>
      </c>
      <c r="H848" s="17" t="s">
        <v>10</v>
      </c>
      <c r="I848" s="17">
        <f>I849+I862</f>
        <v>1602.7788377282855</v>
      </c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</row>
    <row r="849" spans="1:32" s="2" customFormat="1" ht="15.75" customHeight="1" x14ac:dyDescent="0.25">
      <c r="A849" s="8" t="s">
        <v>1035</v>
      </c>
      <c r="B849" s="6" t="s">
        <v>515</v>
      </c>
      <c r="C849" s="17">
        <v>0.65199999999999991</v>
      </c>
      <c r="D849" s="17">
        <v>0.77200000000000002</v>
      </c>
      <c r="E849" s="17">
        <v>2.1149999999999998</v>
      </c>
      <c r="F849" s="17">
        <f t="shared" si="224"/>
        <v>1.1796666666666666</v>
      </c>
      <c r="G849" s="17" t="s">
        <v>10</v>
      </c>
      <c r="H849" s="17" t="s">
        <v>10</v>
      </c>
      <c r="I849" s="17">
        <f>SUM(I850:I861)</f>
        <v>1602.7788377282855</v>
      </c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  <c r="AD849" s="25"/>
      <c r="AE849" s="25"/>
      <c r="AF849" s="25"/>
    </row>
    <row r="850" spans="1:32" s="2" customFormat="1" ht="15.75" customHeight="1" x14ac:dyDescent="0.25">
      <c r="A850" s="8" t="s">
        <v>1036</v>
      </c>
      <c r="B850" s="6" t="s">
        <v>203</v>
      </c>
      <c r="C850" s="17">
        <v>0.17199999999999999</v>
      </c>
      <c r="D850" s="17">
        <v>0.18</v>
      </c>
      <c r="E850" s="17">
        <v>0.38500000000000001</v>
      </c>
      <c r="F850" s="17">
        <f t="shared" si="224"/>
        <v>0.24566666666666667</v>
      </c>
      <c r="G850" s="17">
        <v>786592</v>
      </c>
      <c r="H850" s="17">
        <f>4.69/4.49</f>
        <v>1.0445434298440981</v>
      </c>
      <c r="I850" s="17">
        <f t="shared" ref="I850:I861" si="226">(F850*G850*H850)/1000</f>
        <v>201.84698186785451</v>
      </c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  <c r="AC850" s="25"/>
      <c r="AD850" s="25"/>
      <c r="AE850" s="25"/>
      <c r="AF850" s="25"/>
    </row>
    <row r="851" spans="1:32" s="2" customFormat="1" ht="15.75" customHeight="1" x14ac:dyDescent="0.25">
      <c r="A851" s="8" t="s">
        <v>1037</v>
      </c>
      <c r="B851" s="6" t="s">
        <v>204</v>
      </c>
      <c r="C851" s="17">
        <v>0</v>
      </c>
      <c r="D851" s="17">
        <v>0</v>
      </c>
      <c r="E851" s="17">
        <v>0</v>
      </c>
      <c r="F851" s="17">
        <f t="shared" si="224"/>
        <v>0</v>
      </c>
      <c r="G851" s="17">
        <v>884796</v>
      </c>
      <c r="H851" s="17">
        <f t="shared" ref="H851:H874" si="227">4.69/4.49</f>
        <v>1.0445434298440981</v>
      </c>
      <c r="I851" s="17">
        <f t="shared" si="226"/>
        <v>0</v>
      </c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  <c r="AD851" s="25"/>
      <c r="AE851" s="25"/>
      <c r="AF851" s="25"/>
    </row>
    <row r="852" spans="1:32" s="2" customFormat="1" ht="15.75" customHeight="1" x14ac:dyDescent="0.25">
      <c r="A852" s="8" t="s">
        <v>1038</v>
      </c>
      <c r="B852" s="6" t="s">
        <v>205</v>
      </c>
      <c r="C852" s="17">
        <v>0</v>
      </c>
      <c r="D852" s="17">
        <v>0</v>
      </c>
      <c r="E852" s="17">
        <v>1.3039999999999998</v>
      </c>
      <c r="F852" s="17">
        <f t="shared" si="224"/>
        <v>0.43466666666666659</v>
      </c>
      <c r="G852" s="17">
        <v>1204218</v>
      </c>
      <c r="H852" s="17">
        <f t="shared" si="227"/>
        <v>1.0445434298440981</v>
      </c>
      <c r="I852" s="17">
        <f t="shared" si="226"/>
        <v>546.74894399999994</v>
      </c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  <c r="AC852" s="25"/>
      <c r="AD852" s="25"/>
      <c r="AE852" s="25"/>
      <c r="AF852" s="25"/>
    </row>
    <row r="853" spans="1:32" s="2" customFormat="1" ht="15.75" customHeight="1" x14ac:dyDescent="0.25">
      <c r="A853" s="8" t="s">
        <v>1039</v>
      </c>
      <c r="B853" s="6" t="s">
        <v>206</v>
      </c>
      <c r="C853" s="17">
        <v>0</v>
      </c>
      <c r="D853" s="17">
        <v>0</v>
      </c>
      <c r="E853" s="17">
        <v>0</v>
      </c>
      <c r="F853" s="17">
        <f t="shared" si="224"/>
        <v>0</v>
      </c>
      <c r="G853" s="17">
        <v>1378956</v>
      </c>
      <c r="H853" s="17">
        <f t="shared" si="227"/>
        <v>1.0445434298440981</v>
      </c>
      <c r="I853" s="17">
        <f t="shared" si="226"/>
        <v>0</v>
      </c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</row>
    <row r="854" spans="1:32" s="2" customFormat="1" ht="15.75" customHeight="1" x14ac:dyDescent="0.25">
      <c r="A854" s="8" t="s">
        <v>1040</v>
      </c>
      <c r="B854" s="6" t="s">
        <v>516</v>
      </c>
      <c r="C854" s="17">
        <v>0</v>
      </c>
      <c r="D854" s="17">
        <v>0</v>
      </c>
      <c r="E854" s="17">
        <v>0</v>
      </c>
      <c r="F854" s="17">
        <f t="shared" si="224"/>
        <v>0</v>
      </c>
      <c r="G854" s="17">
        <v>1262914</v>
      </c>
      <c r="H854" s="17">
        <f t="shared" si="227"/>
        <v>1.0445434298440981</v>
      </c>
      <c r="I854" s="17">
        <f t="shared" si="226"/>
        <v>0</v>
      </c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  <c r="AC854" s="25"/>
      <c r="AD854" s="25"/>
      <c r="AE854" s="25"/>
      <c r="AF854" s="25"/>
    </row>
    <row r="855" spans="1:32" s="2" customFormat="1" ht="15.75" customHeight="1" x14ac:dyDescent="0.25">
      <c r="A855" s="8" t="s">
        <v>1041</v>
      </c>
      <c r="B855" s="6" t="s">
        <v>517</v>
      </c>
      <c r="C855" s="17">
        <v>0</v>
      </c>
      <c r="D855" s="17">
        <v>0</v>
      </c>
      <c r="E855" s="17">
        <v>0</v>
      </c>
      <c r="F855" s="17">
        <f t="shared" si="224"/>
        <v>0</v>
      </c>
      <c r="G855" s="17">
        <v>1397692</v>
      </c>
      <c r="H855" s="17">
        <f t="shared" si="227"/>
        <v>1.0445434298440981</v>
      </c>
      <c r="I855" s="17">
        <f t="shared" si="226"/>
        <v>0</v>
      </c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  <c r="AD855" s="25"/>
      <c r="AE855" s="25"/>
      <c r="AF855" s="25"/>
    </row>
    <row r="856" spans="1:32" s="2" customFormat="1" ht="15.75" customHeight="1" x14ac:dyDescent="0.25">
      <c r="A856" s="8" t="s">
        <v>1042</v>
      </c>
      <c r="B856" s="6" t="s">
        <v>94</v>
      </c>
      <c r="C856" s="17">
        <v>0.48</v>
      </c>
      <c r="D856" s="17">
        <v>0.59199999999999997</v>
      </c>
      <c r="E856" s="17">
        <v>0.42600000000000005</v>
      </c>
      <c r="F856" s="17">
        <f t="shared" si="224"/>
        <v>0.49933333333333341</v>
      </c>
      <c r="G856" s="17">
        <v>1637698</v>
      </c>
      <c r="H856" s="17">
        <f t="shared" si="227"/>
        <v>1.0445434298440981</v>
      </c>
      <c r="I856" s="17">
        <f t="shared" si="226"/>
        <v>854.18291186043086</v>
      </c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  <c r="AC856" s="25"/>
      <c r="AD856" s="25"/>
      <c r="AE856" s="25"/>
      <c r="AF856" s="25"/>
    </row>
    <row r="857" spans="1:32" s="2" customFormat="1" ht="15.75" customHeight="1" x14ac:dyDescent="0.25">
      <c r="A857" s="8" t="s">
        <v>1043</v>
      </c>
      <c r="B857" s="6" t="s">
        <v>518</v>
      </c>
      <c r="C857" s="17">
        <v>0</v>
      </c>
      <c r="D857" s="17">
        <v>0</v>
      </c>
      <c r="E857" s="17">
        <v>0</v>
      </c>
      <c r="F857" s="17">
        <f t="shared" si="224"/>
        <v>0</v>
      </c>
      <c r="G857" s="17">
        <v>1812473</v>
      </c>
      <c r="H857" s="17">
        <f t="shared" si="227"/>
        <v>1.0445434298440981</v>
      </c>
      <c r="I857" s="17">
        <f t="shared" si="226"/>
        <v>0</v>
      </c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  <c r="AD857" s="25"/>
      <c r="AE857" s="25"/>
      <c r="AF857" s="25"/>
    </row>
    <row r="858" spans="1:32" s="2" customFormat="1" ht="15.75" customHeight="1" x14ac:dyDescent="0.25">
      <c r="A858" s="8" t="s">
        <v>1044</v>
      </c>
      <c r="B858" s="6" t="s">
        <v>207</v>
      </c>
      <c r="C858" s="17">
        <v>0</v>
      </c>
      <c r="D858" s="17">
        <v>0</v>
      </c>
      <c r="E858" s="17">
        <v>0</v>
      </c>
      <c r="F858" s="17">
        <f t="shared" si="224"/>
        <v>0</v>
      </c>
      <c r="G858" s="17">
        <v>1740621</v>
      </c>
      <c r="H858" s="17">
        <f t="shared" si="227"/>
        <v>1.0445434298440981</v>
      </c>
      <c r="I858" s="17">
        <f t="shared" si="226"/>
        <v>0</v>
      </c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</row>
    <row r="859" spans="1:32" s="2" customFormat="1" ht="15.75" customHeight="1" x14ac:dyDescent="0.25">
      <c r="A859" s="8" t="s">
        <v>1045</v>
      </c>
      <c r="B859" s="6" t="s">
        <v>208</v>
      </c>
      <c r="C859" s="17">
        <v>0</v>
      </c>
      <c r="D859" s="17">
        <v>0</v>
      </c>
      <c r="E859" s="17">
        <v>0</v>
      </c>
      <c r="F859" s="17">
        <f t="shared" si="224"/>
        <v>0</v>
      </c>
      <c r="G859" s="17">
        <v>1926379</v>
      </c>
      <c r="H859" s="17">
        <f t="shared" si="227"/>
        <v>1.0445434298440981</v>
      </c>
      <c r="I859" s="17">
        <f t="shared" si="226"/>
        <v>0</v>
      </c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  <c r="AD859" s="25"/>
      <c r="AE859" s="25"/>
      <c r="AF859" s="25"/>
    </row>
    <row r="860" spans="1:32" s="2" customFormat="1" ht="15.75" customHeight="1" x14ac:dyDescent="0.25">
      <c r="A860" s="8" t="s">
        <v>1046</v>
      </c>
      <c r="B860" s="6" t="s">
        <v>519</v>
      </c>
      <c r="C860" s="17">
        <v>0</v>
      </c>
      <c r="D860" s="17">
        <v>0</v>
      </c>
      <c r="E860" s="17">
        <v>0</v>
      </c>
      <c r="F860" s="17">
        <f t="shared" si="224"/>
        <v>0</v>
      </c>
      <c r="G860" s="17">
        <v>1825462</v>
      </c>
      <c r="H860" s="17">
        <f t="shared" si="227"/>
        <v>1.0445434298440981</v>
      </c>
      <c r="I860" s="17">
        <f t="shared" si="226"/>
        <v>0</v>
      </c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  <c r="AC860" s="25"/>
      <c r="AD860" s="25"/>
      <c r="AE860" s="25"/>
      <c r="AF860" s="25"/>
    </row>
    <row r="861" spans="1:32" s="2" customFormat="1" ht="15.75" customHeight="1" x14ac:dyDescent="0.25">
      <c r="A861" s="8" t="s">
        <v>1047</v>
      </c>
      <c r="B861" s="6" t="s">
        <v>520</v>
      </c>
      <c r="C861" s="17">
        <v>0</v>
      </c>
      <c r="D861" s="17">
        <v>0</v>
      </c>
      <c r="E861" s="17">
        <v>0</v>
      </c>
      <c r="F861" s="17">
        <f t="shared" si="224"/>
        <v>0</v>
      </c>
      <c r="G861" s="17">
        <v>2020274</v>
      </c>
      <c r="H861" s="17">
        <f t="shared" si="227"/>
        <v>1.0445434298440981</v>
      </c>
      <c r="I861" s="17">
        <f t="shared" si="226"/>
        <v>0</v>
      </c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</row>
    <row r="862" spans="1:32" s="2" customFormat="1" ht="15.75" customHeight="1" x14ac:dyDescent="0.25">
      <c r="A862" s="8" t="s">
        <v>1048</v>
      </c>
      <c r="B862" s="6" t="s">
        <v>521</v>
      </c>
      <c r="C862" s="17">
        <v>0</v>
      </c>
      <c r="D862" s="17">
        <v>0</v>
      </c>
      <c r="E862" s="17">
        <v>0</v>
      </c>
      <c r="F862" s="17">
        <f t="shared" si="224"/>
        <v>0</v>
      </c>
      <c r="G862" s="17" t="s">
        <v>10</v>
      </c>
      <c r="H862" s="17" t="s">
        <v>10</v>
      </c>
      <c r="I862" s="17">
        <f>SUM(I863:I874)</f>
        <v>0</v>
      </c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  <c r="AC862" s="25"/>
      <c r="AD862" s="25"/>
      <c r="AE862" s="25"/>
      <c r="AF862" s="25"/>
    </row>
    <row r="863" spans="1:32" s="2" customFormat="1" ht="15.75" customHeight="1" x14ac:dyDescent="0.25">
      <c r="A863" s="8" t="s">
        <v>1049</v>
      </c>
      <c r="B863" s="6" t="s">
        <v>203</v>
      </c>
      <c r="C863" s="17">
        <v>0</v>
      </c>
      <c r="D863" s="17">
        <v>0</v>
      </c>
      <c r="E863" s="17">
        <v>0</v>
      </c>
      <c r="F863" s="17">
        <f t="shared" si="224"/>
        <v>0</v>
      </c>
      <c r="G863" s="17">
        <v>841653</v>
      </c>
      <c r="H863" s="17">
        <f t="shared" si="227"/>
        <v>1.0445434298440981</v>
      </c>
      <c r="I863" s="17">
        <f t="shared" ref="I863:I874" si="228">(F863*G863*H863)/1000</f>
        <v>0</v>
      </c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  <c r="AC863" s="25"/>
      <c r="AD863" s="25"/>
      <c r="AE863" s="25"/>
      <c r="AF863" s="25"/>
    </row>
    <row r="864" spans="1:32" s="2" customFormat="1" ht="15.75" customHeight="1" x14ac:dyDescent="0.25">
      <c r="A864" s="8" t="s">
        <v>1050</v>
      </c>
      <c r="B864" s="6" t="s">
        <v>204</v>
      </c>
      <c r="C864" s="17">
        <v>0</v>
      </c>
      <c r="D864" s="17">
        <v>0</v>
      </c>
      <c r="E864" s="17">
        <v>0</v>
      </c>
      <c r="F864" s="17">
        <f t="shared" si="224"/>
        <v>0</v>
      </c>
      <c r="G864" s="17">
        <v>946731</v>
      </c>
      <c r="H864" s="17">
        <f t="shared" si="227"/>
        <v>1.0445434298440981</v>
      </c>
      <c r="I864" s="17">
        <f t="shared" si="228"/>
        <v>0</v>
      </c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  <c r="AC864" s="25"/>
      <c r="AD864" s="25"/>
      <c r="AE864" s="25"/>
      <c r="AF864" s="25"/>
    </row>
    <row r="865" spans="1:32" s="2" customFormat="1" ht="15.75" customHeight="1" x14ac:dyDescent="0.25">
      <c r="A865" s="8" t="s">
        <v>1051</v>
      </c>
      <c r="B865" s="6" t="s">
        <v>205</v>
      </c>
      <c r="C865" s="17">
        <v>0</v>
      </c>
      <c r="D865" s="17">
        <v>0</v>
      </c>
      <c r="E865" s="17">
        <v>0</v>
      </c>
      <c r="F865" s="17">
        <f t="shared" si="224"/>
        <v>0</v>
      </c>
      <c r="G865" s="17">
        <v>1288513</v>
      </c>
      <c r="H865" s="17">
        <f t="shared" si="227"/>
        <v>1.0445434298440981</v>
      </c>
      <c r="I865" s="17">
        <f t="shared" si="228"/>
        <v>0</v>
      </c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  <c r="AC865" s="25"/>
      <c r="AD865" s="25"/>
      <c r="AE865" s="25"/>
      <c r="AF865" s="25"/>
    </row>
    <row r="866" spans="1:32" s="2" customFormat="1" ht="15.75" customHeight="1" x14ac:dyDescent="0.25">
      <c r="A866" s="8" t="s">
        <v>1052</v>
      </c>
      <c r="B866" s="6" t="s">
        <v>206</v>
      </c>
      <c r="C866" s="17">
        <v>0</v>
      </c>
      <c r="D866" s="17">
        <v>0</v>
      </c>
      <c r="E866" s="17">
        <v>0</v>
      </c>
      <c r="F866" s="17">
        <f t="shared" si="224"/>
        <v>0</v>
      </c>
      <c r="G866" s="17">
        <v>1475483</v>
      </c>
      <c r="H866" s="17">
        <f t="shared" si="227"/>
        <v>1.0445434298440981</v>
      </c>
      <c r="I866" s="17">
        <f t="shared" si="228"/>
        <v>0</v>
      </c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  <c r="AC866" s="25"/>
      <c r="AD866" s="25"/>
      <c r="AE866" s="25"/>
      <c r="AF866" s="25"/>
    </row>
    <row r="867" spans="1:32" s="2" customFormat="1" ht="15.75" customHeight="1" x14ac:dyDescent="0.25">
      <c r="A867" s="8" t="s">
        <v>1053</v>
      </c>
      <c r="B867" s="6" t="s">
        <v>516</v>
      </c>
      <c r="C867" s="17">
        <v>0</v>
      </c>
      <c r="D867" s="17">
        <v>0</v>
      </c>
      <c r="E867" s="17">
        <v>0</v>
      </c>
      <c r="F867" s="17">
        <f t="shared" si="224"/>
        <v>0</v>
      </c>
      <c r="G867" s="17">
        <v>1352493</v>
      </c>
      <c r="H867" s="17">
        <f t="shared" si="227"/>
        <v>1.0445434298440981</v>
      </c>
      <c r="I867" s="17">
        <f t="shared" si="228"/>
        <v>0</v>
      </c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  <c r="AC867" s="25"/>
      <c r="AD867" s="25"/>
      <c r="AE867" s="25"/>
      <c r="AF867" s="25"/>
    </row>
    <row r="868" spans="1:32" s="2" customFormat="1" ht="15.75" customHeight="1" x14ac:dyDescent="0.25">
      <c r="A868" s="8" t="s">
        <v>1054</v>
      </c>
      <c r="B868" s="6" t="s">
        <v>517</v>
      </c>
      <c r="C868" s="17">
        <v>0</v>
      </c>
      <c r="D868" s="17">
        <v>0</v>
      </c>
      <c r="E868" s="17">
        <v>0</v>
      </c>
      <c r="F868" s="17">
        <f t="shared" si="224"/>
        <v>0</v>
      </c>
      <c r="G868" s="17">
        <v>1495530</v>
      </c>
      <c r="H868" s="17">
        <f t="shared" si="227"/>
        <v>1.0445434298440981</v>
      </c>
      <c r="I868" s="17">
        <f t="shared" si="228"/>
        <v>0</v>
      </c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  <c r="AC868" s="25"/>
      <c r="AD868" s="25"/>
      <c r="AE868" s="25"/>
      <c r="AF868" s="25"/>
    </row>
    <row r="869" spans="1:32" s="2" customFormat="1" ht="15.75" customHeight="1" x14ac:dyDescent="0.25">
      <c r="A869" s="8" t="s">
        <v>1055</v>
      </c>
      <c r="B869" s="6" t="s">
        <v>94</v>
      </c>
      <c r="C869" s="17">
        <v>0</v>
      </c>
      <c r="D869" s="17">
        <v>0</v>
      </c>
      <c r="E869" s="17">
        <v>0</v>
      </c>
      <c r="F869" s="17">
        <f t="shared" si="224"/>
        <v>0</v>
      </c>
      <c r="G869" s="17">
        <v>1752337</v>
      </c>
      <c r="H869" s="17">
        <f t="shared" si="227"/>
        <v>1.0445434298440981</v>
      </c>
      <c r="I869" s="17">
        <f t="shared" si="228"/>
        <v>0</v>
      </c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  <c r="AC869" s="25"/>
      <c r="AD869" s="25"/>
      <c r="AE869" s="25"/>
      <c r="AF869" s="25"/>
    </row>
    <row r="870" spans="1:32" s="2" customFormat="1" ht="15.75" customHeight="1" x14ac:dyDescent="0.25">
      <c r="A870" s="8" t="s">
        <v>1056</v>
      </c>
      <c r="B870" s="6" t="s">
        <v>518</v>
      </c>
      <c r="C870" s="17">
        <v>0</v>
      </c>
      <c r="D870" s="17">
        <v>0</v>
      </c>
      <c r="E870" s="17">
        <v>0</v>
      </c>
      <c r="F870" s="17">
        <f t="shared" si="224"/>
        <v>0</v>
      </c>
      <c r="G870" s="17">
        <v>1939346</v>
      </c>
      <c r="H870" s="17">
        <f t="shared" si="227"/>
        <v>1.0445434298440981</v>
      </c>
      <c r="I870" s="17">
        <f t="shared" si="228"/>
        <v>0</v>
      </c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  <c r="AC870" s="25"/>
      <c r="AD870" s="25"/>
      <c r="AE870" s="25"/>
      <c r="AF870" s="25"/>
    </row>
    <row r="871" spans="1:32" s="2" customFormat="1" ht="15.75" customHeight="1" x14ac:dyDescent="0.25">
      <c r="A871" s="8" t="s">
        <v>1057</v>
      </c>
      <c r="B871" s="6" t="s">
        <v>207</v>
      </c>
      <c r="C871" s="17">
        <v>0</v>
      </c>
      <c r="D871" s="17">
        <v>0</v>
      </c>
      <c r="E871" s="17">
        <v>0</v>
      </c>
      <c r="F871" s="17">
        <f t="shared" si="224"/>
        <v>0</v>
      </c>
      <c r="G871" s="17">
        <v>1862464</v>
      </c>
      <c r="H871" s="17">
        <f t="shared" si="227"/>
        <v>1.0445434298440981</v>
      </c>
      <c r="I871" s="17">
        <f t="shared" si="228"/>
        <v>0</v>
      </c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  <c r="AC871" s="25"/>
      <c r="AD871" s="25"/>
      <c r="AE871" s="25"/>
      <c r="AF871" s="25"/>
    </row>
    <row r="872" spans="1:32" s="2" customFormat="1" ht="15.75" customHeight="1" x14ac:dyDescent="0.25">
      <c r="A872" s="8" t="s">
        <v>1058</v>
      </c>
      <c r="B872" s="6" t="s">
        <v>208</v>
      </c>
      <c r="C872" s="17">
        <v>0</v>
      </c>
      <c r="D872" s="17">
        <v>0</v>
      </c>
      <c r="E872" s="17">
        <v>0</v>
      </c>
      <c r="F872" s="17">
        <f t="shared" si="224"/>
        <v>0</v>
      </c>
      <c r="G872" s="17">
        <v>2061225</v>
      </c>
      <c r="H872" s="17">
        <f t="shared" si="227"/>
        <v>1.0445434298440981</v>
      </c>
      <c r="I872" s="17">
        <f t="shared" si="228"/>
        <v>0</v>
      </c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  <c r="AC872" s="25"/>
      <c r="AD872" s="25"/>
      <c r="AE872" s="25"/>
      <c r="AF872" s="25"/>
    </row>
    <row r="873" spans="1:32" s="2" customFormat="1" ht="15.75" customHeight="1" x14ac:dyDescent="0.25">
      <c r="A873" s="8" t="s">
        <v>1059</v>
      </c>
      <c r="B873" s="6" t="s">
        <v>519</v>
      </c>
      <c r="C873" s="17">
        <v>0</v>
      </c>
      <c r="D873" s="17">
        <v>0</v>
      </c>
      <c r="E873" s="17">
        <v>0</v>
      </c>
      <c r="F873" s="17">
        <f t="shared" si="224"/>
        <v>0</v>
      </c>
      <c r="G873" s="17">
        <v>1953244</v>
      </c>
      <c r="H873" s="17">
        <f t="shared" si="227"/>
        <v>1.0445434298440981</v>
      </c>
      <c r="I873" s="17">
        <f t="shared" si="228"/>
        <v>0</v>
      </c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  <c r="AC873" s="25"/>
      <c r="AD873" s="25"/>
      <c r="AE873" s="25"/>
      <c r="AF873" s="25"/>
    </row>
    <row r="874" spans="1:32" s="2" customFormat="1" ht="15.75" customHeight="1" x14ac:dyDescent="0.25">
      <c r="A874" s="8" t="s">
        <v>1060</v>
      </c>
      <c r="B874" s="6" t="s">
        <v>520</v>
      </c>
      <c r="C874" s="17">
        <v>0</v>
      </c>
      <c r="D874" s="17">
        <v>0</v>
      </c>
      <c r="E874" s="17">
        <v>0</v>
      </c>
      <c r="F874" s="17">
        <f t="shared" si="224"/>
        <v>0</v>
      </c>
      <c r="G874" s="17">
        <v>2161693</v>
      </c>
      <c r="H874" s="17">
        <f t="shared" si="227"/>
        <v>1.0445434298440981</v>
      </c>
      <c r="I874" s="17">
        <f t="shared" si="228"/>
        <v>0</v>
      </c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  <c r="AC874" s="25"/>
      <c r="AD874" s="25"/>
      <c r="AE874" s="25"/>
      <c r="AF874" s="25"/>
    </row>
    <row r="875" spans="1:32" s="2" customFormat="1" ht="15.75" customHeight="1" x14ac:dyDescent="0.25">
      <c r="A875" s="8" t="s">
        <v>1061</v>
      </c>
      <c r="B875" s="6" t="s">
        <v>209</v>
      </c>
      <c r="C875" s="17">
        <v>4.6690000000000005</v>
      </c>
      <c r="D875" s="17">
        <v>1.915</v>
      </c>
      <c r="E875" s="17">
        <v>3.6289999999999996</v>
      </c>
      <c r="F875" s="17">
        <f t="shared" si="224"/>
        <v>3.4043333333333337</v>
      </c>
      <c r="G875" s="17" t="s">
        <v>10</v>
      </c>
      <c r="H875" s="17" t="s">
        <v>10</v>
      </c>
      <c r="I875" s="17">
        <f>I876+I889</f>
        <v>3451.0495574276174</v>
      </c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  <c r="AC875" s="25"/>
      <c r="AD875" s="25"/>
      <c r="AE875" s="25"/>
      <c r="AF875" s="25"/>
    </row>
    <row r="876" spans="1:32" s="2" customFormat="1" ht="15.75" customHeight="1" x14ac:dyDescent="0.25">
      <c r="A876" s="8" t="s">
        <v>1062</v>
      </c>
      <c r="B876" s="6" t="s">
        <v>515</v>
      </c>
      <c r="C876" s="17">
        <v>4.6690000000000005</v>
      </c>
      <c r="D876" s="17">
        <v>1.915</v>
      </c>
      <c r="E876" s="17">
        <v>3.6289999999999996</v>
      </c>
      <c r="F876" s="17">
        <f t="shared" si="224"/>
        <v>3.4043333333333337</v>
      </c>
      <c r="G876" s="17" t="s">
        <v>10</v>
      </c>
      <c r="H876" s="17" t="s">
        <v>10</v>
      </c>
      <c r="I876" s="17">
        <f>SUM(I877:I888)</f>
        <v>3451.0495574276174</v>
      </c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  <c r="AC876" s="25"/>
      <c r="AD876" s="25"/>
      <c r="AE876" s="25"/>
      <c r="AF876" s="25"/>
    </row>
    <row r="877" spans="1:32" s="2" customFormat="1" ht="15.75" customHeight="1" x14ac:dyDescent="0.25">
      <c r="A877" s="8" t="s">
        <v>1063</v>
      </c>
      <c r="B877" s="6" t="s">
        <v>203</v>
      </c>
      <c r="C877" s="17">
        <v>3.508</v>
      </c>
      <c r="D877" s="17">
        <v>1.915</v>
      </c>
      <c r="E877" s="17">
        <v>1.321</v>
      </c>
      <c r="F877" s="17">
        <f t="shared" si="224"/>
        <v>2.2479999999999998</v>
      </c>
      <c r="G877" s="17">
        <v>772731</v>
      </c>
      <c r="H877" s="17">
        <f t="shared" ref="H877:H901" si="229">4.69/4.49</f>
        <v>1.0445434298440981</v>
      </c>
      <c r="I877" s="17">
        <f t="shared" ref="I877:I888" si="230">(F877*G877*H877)/1000</f>
        <v>1814.4756482672608</v>
      </c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  <c r="AC877" s="25"/>
      <c r="AD877" s="25"/>
      <c r="AE877" s="25"/>
      <c r="AF877" s="25"/>
    </row>
    <row r="878" spans="1:32" s="2" customFormat="1" ht="15.75" customHeight="1" x14ac:dyDescent="0.25">
      <c r="A878" s="8" t="s">
        <v>1064</v>
      </c>
      <c r="B878" s="6" t="s">
        <v>204</v>
      </c>
      <c r="C878" s="17">
        <v>0</v>
      </c>
      <c r="D878" s="17">
        <v>0</v>
      </c>
      <c r="E878" s="17">
        <v>0</v>
      </c>
      <c r="F878" s="17">
        <f t="shared" si="224"/>
        <v>0</v>
      </c>
      <c r="G878" s="17">
        <v>827128</v>
      </c>
      <c r="H878" s="17">
        <f t="shared" si="229"/>
        <v>1.0445434298440981</v>
      </c>
      <c r="I878" s="17">
        <f t="shared" si="230"/>
        <v>0</v>
      </c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  <c r="AC878" s="25"/>
      <c r="AD878" s="25"/>
      <c r="AE878" s="25"/>
      <c r="AF878" s="25"/>
    </row>
    <row r="879" spans="1:32" s="2" customFormat="1" ht="15.75" customHeight="1" x14ac:dyDescent="0.25">
      <c r="A879" s="8" t="s">
        <v>1065</v>
      </c>
      <c r="B879" s="6" t="s">
        <v>205</v>
      </c>
      <c r="C879" s="17">
        <v>0</v>
      </c>
      <c r="D879" s="17">
        <v>0</v>
      </c>
      <c r="E879" s="17">
        <v>0.99199999999999999</v>
      </c>
      <c r="F879" s="17">
        <f t="shared" si="224"/>
        <v>0.33066666666666666</v>
      </c>
      <c r="G879" s="17">
        <v>1106559</v>
      </c>
      <c r="H879" s="17">
        <f t="shared" si="229"/>
        <v>1.0445434298440981</v>
      </c>
      <c r="I879" s="17">
        <f t="shared" si="230"/>
        <v>382.20071390645882</v>
      </c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  <c r="AC879" s="25"/>
      <c r="AD879" s="25"/>
      <c r="AE879" s="25"/>
      <c r="AF879" s="25"/>
    </row>
    <row r="880" spans="1:32" s="2" customFormat="1" ht="15.75" customHeight="1" x14ac:dyDescent="0.25">
      <c r="A880" s="8" t="s">
        <v>1066</v>
      </c>
      <c r="B880" s="6" t="s">
        <v>206</v>
      </c>
      <c r="C880" s="17">
        <v>0</v>
      </c>
      <c r="D880" s="17">
        <v>0</v>
      </c>
      <c r="E880" s="17">
        <v>0</v>
      </c>
      <c r="F880" s="17">
        <f t="shared" si="224"/>
        <v>0</v>
      </c>
      <c r="G880" s="17">
        <v>1224650</v>
      </c>
      <c r="H880" s="17">
        <f t="shared" si="229"/>
        <v>1.0445434298440981</v>
      </c>
      <c r="I880" s="17">
        <f t="shared" si="230"/>
        <v>0</v>
      </c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  <c r="AC880" s="25"/>
      <c r="AD880" s="25"/>
      <c r="AE880" s="25"/>
      <c r="AF880" s="25"/>
    </row>
    <row r="881" spans="1:32" s="2" customFormat="1" ht="15.75" customHeight="1" x14ac:dyDescent="0.25">
      <c r="A881" s="8" t="s">
        <v>1067</v>
      </c>
      <c r="B881" s="6" t="s">
        <v>516</v>
      </c>
      <c r="C881" s="17">
        <v>0</v>
      </c>
      <c r="D881" s="17">
        <v>0</v>
      </c>
      <c r="E881" s="17">
        <v>0</v>
      </c>
      <c r="F881" s="17">
        <f t="shared" ref="F881:F944" si="231">(C881+D881+E881)/3</f>
        <v>0</v>
      </c>
      <c r="G881" s="17">
        <v>1151706</v>
      </c>
      <c r="H881" s="17">
        <f t="shared" si="229"/>
        <v>1.0445434298440981</v>
      </c>
      <c r="I881" s="17">
        <f t="shared" si="230"/>
        <v>0</v>
      </c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  <c r="AC881" s="25"/>
      <c r="AD881" s="25"/>
      <c r="AE881" s="25"/>
      <c r="AF881" s="25"/>
    </row>
    <row r="882" spans="1:32" s="2" customFormat="1" ht="15.75" customHeight="1" x14ac:dyDescent="0.25">
      <c r="A882" s="8" t="s">
        <v>1068</v>
      </c>
      <c r="B882" s="6" t="s">
        <v>517</v>
      </c>
      <c r="C882" s="17">
        <v>0</v>
      </c>
      <c r="D882" s="17">
        <v>0</v>
      </c>
      <c r="E882" s="17">
        <v>0</v>
      </c>
      <c r="F882" s="17">
        <f t="shared" si="231"/>
        <v>0</v>
      </c>
      <c r="G882" s="17">
        <v>1274615</v>
      </c>
      <c r="H882" s="17">
        <f t="shared" si="229"/>
        <v>1.0445434298440981</v>
      </c>
      <c r="I882" s="17">
        <f t="shared" si="230"/>
        <v>0</v>
      </c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  <c r="AC882" s="25"/>
      <c r="AD882" s="25"/>
      <c r="AE882" s="25"/>
      <c r="AF882" s="25"/>
    </row>
    <row r="883" spans="1:32" s="2" customFormat="1" ht="15.75" customHeight="1" x14ac:dyDescent="0.25">
      <c r="A883" s="8" t="s">
        <v>1069</v>
      </c>
      <c r="B883" s="6" t="s">
        <v>94</v>
      </c>
      <c r="C883" s="17">
        <v>1.161</v>
      </c>
      <c r="D883" s="17">
        <v>0</v>
      </c>
      <c r="E883" s="17">
        <v>1.3160000000000001</v>
      </c>
      <c r="F883" s="17">
        <f t="shared" si="231"/>
        <v>0.82566666666666677</v>
      </c>
      <c r="G883" s="17">
        <v>1454439</v>
      </c>
      <c r="H883" s="17">
        <f t="shared" si="229"/>
        <v>1.0445434298440981</v>
      </c>
      <c r="I883" s="17">
        <f t="shared" si="230"/>
        <v>1254.3731952538978</v>
      </c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  <c r="AC883" s="25"/>
      <c r="AD883" s="25"/>
      <c r="AE883" s="25"/>
      <c r="AF883" s="25"/>
    </row>
    <row r="884" spans="1:32" s="2" customFormat="1" ht="15.75" customHeight="1" x14ac:dyDescent="0.25">
      <c r="A884" s="8" t="s">
        <v>1070</v>
      </c>
      <c r="B884" s="6" t="s">
        <v>518</v>
      </c>
      <c r="C884" s="17">
        <v>0</v>
      </c>
      <c r="D884" s="17">
        <v>0</v>
      </c>
      <c r="E884" s="17">
        <v>0</v>
      </c>
      <c r="F884" s="17">
        <f t="shared" si="231"/>
        <v>0</v>
      </c>
      <c r="G884" s="17">
        <v>1609656</v>
      </c>
      <c r="H884" s="17">
        <f t="shared" si="229"/>
        <v>1.0445434298440981</v>
      </c>
      <c r="I884" s="17">
        <f t="shared" si="230"/>
        <v>0</v>
      </c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  <c r="AC884" s="25"/>
      <c r="AD884" s="25"/>
      <c r="AE884" s="25"/>
      <c r="AF884" s="25"/>
    </row>
    <row r="885" spans="1:32" s="2" customFormat="1" ht="15.75" customHeight="1" x14ac:dyDescent="0.25">
      <c r="A885" s="8" t="s">
        <v>1071</v>
      </c>
      <c r="B885" s="6" t="s">
        <v>207</v>
      </c>
      <c r="C885" s="17">
        <v>0</v>
      </c>
      <c r="D885" s="17">
        <v>0</v>
      </c>
      <c r="E885" s="17">
        <v>0</v>
      </c>
      <c r="F885" s="17">
        <f t="shared" si="231"/>
        <v>0</v>
      </c>
      <c r="G885" s="17">
        <v>1545844</v>
      </c>
      <c r="H885" s="17">
        <f t="shared" si="229"/>
        <v>1.0445434298440981</v>
      </c>
      <c r="I885" s="17">
        <f t="shared" si="230"/>
        <v>0</v>
      </c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  <c r="AC885" s="25"/>
      <c r="AD885" s="25"/>
      <c r="AE885" s="25"/>
      <c r="AF885" s="25"/>
    </row>
    <row r="886" spans="1:32" s="2" customFormat="1" ht="15.75" customHeight="1" x14ac:dyDescent="0.25">
      <c r="A886" s="8" t="s">
        <v>1072</v>
      </c>
      <c r="B886" s="6" t="s">
        <v>208</v>
      </c>
      <c r="C886" s="17">
        <v>0</v>
      </c>
      <c r="D886" s="17">
        <v>0</v>
      </c>
      <c r="E886" s="17">
        <v>0</v>
      </c>
      <c r="F886" s="17">
        <f t="shared" si="231"/>
        <v>0</v>
      </c>
      <c r="G886" s="17">
        <v>1710816</v>
      </c>
      <c r="H886" s="17">
        <f t="shared" si="229"/>
        <v>1.0445434298440981</v>
      </c>
      <c r="I886" s="17">
        <f t="shared" si="230"/>
        <v>0</v>
      </c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  <c r="AC886" s="25"/>
      <c r="AD886" s="25"/>
      <c r="AE886" s="25"/>
      <c r="AF886" s="25"/>
    </row>
    <row r="887" spans="1:32" s="2" customFormat="1" ht="15.75" customHeight="1" x14ac:dyDescent="0.25">
      <c r="A887" s="8" t="s">
        <v>1073</v>
      </c>
      <c r="B887" s="6" t="s">
        <v>519</v>
      </c>
      <c r="C887" s="17">
        <v>0</v>
      </c>
      <c r="D887" s="17">
        <v>0</v>
      </c>
      <c r="E887" s="17">
        <v>0</v>
      </c>
      <c r="F887" s="17">
        <f t="shared" si="231"/>
        <v>0</v>
      </c>
      <c r="G887" s="17">
        <v>1621192</v>
      </c>
      <c r="H887" s="17">
        <f t="shared" si="229"/>
        <v>1.0445434298440981</v>
      </c>
      <c r="I887" s="17">
        <f t="shared" si="230"/>
        <v>0</v>
      </c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  <c r="AC887" s="25"/>
      <c r="AD887" s="25"/>
      <c r="AE887" s="25"/>
      <c r="AF887" s="25"/>
    </row>
    <row r="888" spans="1:32" s="2" customFormat="1" ht="15.75" customHeight="1" x14ac:dyDescent="0.25">
      <c r="A888" s="8" t="s">
        <v>1074</v>
      </c>
      <c r="B888" s="6" t="s">
        <v>520</v>
      </c>
      <c r="C888" s="17">
        <v>0</v>
      </c>
      <c r="D888" s="17">
        <v>0</v>
      </c>
      <c r="E888" s="17">
        <v>0</v>
      </c>
      <c r="F888" s="17">
        <f t="shared" si="231"/>
        <v>0</v>
      </c>
      <c r="G888" s="17">
        <v>1794204</v>
      </c>
      <c r="H888" s="17">
        <f t="shared" si="229"/>
        <v>1.0445434298440981</v>
      </c>
      <c r="I888" s="17">
        <f t="shared" si="230"/>
        <v>0</v>
      </c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  <c r="AC888" s="25"/>
      <c r="AD888" s="25"/>
      <c r="AE888" s="25"/>
      <c r="AF888" s="25"/>
    </row>
    <row r="889" spans="1:32" s="2" customFormat="1" ht="15.75" customHeight="1" x14ac:dyDescent="0.25">
      <c r="A889" s="8" t="s">
        <v>1075</v>
      </c>
      <c r="B889" s="6" t="s">
        <v>521</v>
      </c>
      <c r="C889" s="17">
        <v>0</v>
      </c>
      <c r="D889" s="17">
        <v>0</v>
      </c>
      <c r="E889" s="17">
        <v>0</v>
      </c>
      <c r="F889" s="17">
        <f t="shared" si="231"/>
        <v>0</v>
      </c>
      <c r="G889" s="17" t="s">
        <v>10</v>
      </c>
      <c r="H889" s="17" t="s">
        <v>10</v>
      </c>
      <c r="I889" s="17">
        <f>SUM(I890:I901)</f>
        <v>0</v>
      </c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  <c r="AC889" s="25"/>
      <c r="AD889" s="25"/>
      <c r="AE889" s="25"/>
      <c r="AF889" s="25"/>
    </row>
    <row r="890" spans="1:32" s="2" customFormat="1" ht="15.75" customHeight="1" x14ac:dyDescent="0.25">
      <c r="A890" s="8" t="s">
        <v>1076</v>
      </c>
      <c r="B890" s="6" t="s">
        <v>203</v>
      </c>
      <c r="C890" s="17">
        <v>0</v>
      </c>
      <c r="D890" s="17">
        <v>0</v>
      </c>
      <c r="E890" s="17">
        <v>0</v>
      </c>
      <c r="F890" s="17">
        <f t="shared" si="231"/>
        <v>0</v>
      </c>
      <c r="G890" s="17">
        <v>826822</v>
      </c>
      <c r="H890" s="17">
        <f t="shared" si="229"/>
        <v>1.0445434298440981</v>
      </c>
      <c r="I890" s="17">
        <f t="shared" ref="I890:I901" si="232">(F890*G890*H890)/1000</f>
        <v>0</v>
      </c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  <c r="AC890" s="25"/>
      <c r="AD890" s="25"/>
      <c r="AE890" s="25"/>
      <c r="AF890" s="25"/>
    </row>
    <row r="891" spans="1:32" s="2" customFormat="1" ht="15.75" customHeight="1" x14ac:dyDescent="0.25">
      <c r="A891" s="8" t="s">
        <v>1077</v>
      </c>
      <c r="B891" s="6" t="s">
        <v>204</v>
      </c>
      <c r="C891" s="17">
        <v>0</v>
      </c>
      <c r="D891" s="17">
        <v>0</v>
      </c>
      <c r="E891" s="17">
        <v>0</v>
      </c>
      <c r="F891" s="17">
        <f t="shared" si="231"/>
        <v>0</v>
      </c>
      <c r="G891" s="17">
        <v>885027</v>
      </c>
      <c r="H891" s="17">
        <f t="shared" si="229"/>
        <v>1.0445434298440981</v>
      </c>
      <c r="I891" s="17">
        <f t="shared" si="232"/>
        <v>0</v>
      </c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  <c r="AC891" s="25"/>
      <c r="AD891" s="25"/>
      <c r="AE891" s="25"/>
      <c r="AF891" s="25"/>
    </row>
    <row r="892" spans="1:32" s="2" customFormat="1" ht="15.75" customHeight="1" x14ac:dyDescent="0.25">
      <c r="A892" s="8" t="s">
        <v>1078</v>
      </c>
      <c r="B892" s="6" t="s">
        <v>205</v>
      </c>
      <c r="C892" s="17">
        <v>0</v>
      </c>
      <c r="D892" s="17">
        <v>0</v>
      </c>
      <c r="E892" s="17">
        <v>0</v>
      </c>
      <c r="F892" s="17">
        <f t="shared" si="231"/>
        <v>0</v>
      </c>
      <c r="G892" s="17">
        <v>1184018</v>
      </c>
      <c r="H892" s="17">
        <f t="shared" si="229"/>
        <v>1.0445434298440981</v>
      </c>
      <c r="I892" s="17">
        <f t="shared" si="232"/>
        <v>0</v>
      </c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  <c r="AC892" s="25"/>
      <c r="AD892" s="25"/>
      <c r="AE892" s="25"/>
      <c r="AF892" s="25"/>
    </row>
    <row r="893" spans="1:32" s="2" customFormat="1" ht="15.75" customHeight="1" x14ac:dyDescent="0.25">
      <c r="A893" s="8" t="s">
        <v>1079</v>
      </c>
      <c r="B893" s="6" t="s">
        <v>206</v>
      </c>
      <c r="C893" s="17">
        <v>0</v>
      </c>
      <c r="D893" s="17">
        <v>0</v>
      </c>
      <c r="E893" s="17">
        <v>0</v>
      </c>
      <c r="F893" s="17">
        <f t="shared" si="231"/>
        <v>0</v>
      </c>
      <c r="G893" s="17">
        <v>1310375</v>
      </c>
      <c r="H893" s="17">
        <f t="shared" si="229"/>
        <v>1.0445434298440981</v>
      </c>
      <c r="I893" s="17">
        <f t="shared" si="232"/>
        <v>0</v>
      </c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  <c r="AC893" s="25"/>
      <c r="AD893" s="25"/>
      <c r="AE893" s="25"/>
      <c r="AF893" s="25"/>
    </row>
    <row r="894" spans="1:32" s="2" customFormat="1" ht="15.75" customHeight="1" x14ac:dyDescent="0.25">
      <c r="A894" s="8" t="s">
        <v>1080</v>
      </c>
      <c r="B894" s="6" t="s">
        <v>516</v>
      </c>
      <c r="C894" s="17">
        <v>0</v>
      </c>
      <c r="D894" s="17">
        <v>0</v>
      </c>
      <c r="E894" s="17">
        <v>0</v>
      </c>
      <c r="F894" s="17">
        <f t="shared" si="231"/>
        <v>0</v>
      </c>
      <c r="G894" s="17">
        <v>1232325</v>
      </c>
      <c r="H894" s="17">
        <f t="shared" si="229"/>
        <v>1.0445434298440981</v>
      </c>
      <c r="I894" s="17">
        <f t="shared" si="232"/>
        <v>0</v>
      </c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  <c r="AB894" s="25"/>
      <c r="AC894" s="25"/>
      <c r="AD894" s="25"/>
      <c r="AE894" s="25"/>
      <c r="AF894" s="25"/>
    </row>
    <row r="895" spans="1:32" s="2" customFormat="1" ht="15.75" customHeight="1" x14ac:dyDescent="0.25">
      <c r="A895" s="8" t="s">
        <v>1081</v>
      </c>
      <c r="B895" s="6" t="s">
        <v>517</v>
      </c>
      <c r="C895" s="17">
        <v>0</v>
      </c>
      <c r="D895" s="17">
        <v>0</v>
      </c>
      <c r="E895" s="17">
        <v>0</v>
      </c>
      <c r="F895" s="17">
        <f t="shared" si="231"/>
        <v>0</v>
      </c>
      <c r="G895" s="17">
        <v>1363838</v>
      </c>
      <c r="H895" s="17">
        <f t="shared" si="229"/>
        <v>1.0445434298440981</v>
      </c>
      <c r="I895" s="17">
        <f t="shared" si="232"/>
        <v>0</v>
      </c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  <c r="AC895" s="25"/>
      <c r="AD895" s="25"/>
      <c r="AE895" s="25"/>
      <c r="AF895" s="25"/>
    </row>
    <row r="896" spans="1:32" s="2" customFormat="1" ht="15.75" customHeight="1" x14ac:dyDescent="0.25">
      <c r="A896" s="8" t="s">
        <v>1082</v>
      </c>
      <c r="B896" s="6" t="s">
        <v>94</v>
      </c>
      <c r="C896" s="17">
        <v>0</v>
      </c>
      <c r="D896" s="17">
        <v>0</v>
      </c>
      <c r="E896" s="17">
        <v>0</v>
      </c>
      <c r="F896" s="17">
        <f t="shared" si="231"/>
        <v>0</v>
      </c>
      <c r="G896" s="17">
        <v>1556250</v>
      </c>
      <c r="H896" s="17">
        <f t="shared" si="229"/>
        <v>1.0445434298440981</v>
      </c>
      <c r="I896" s="17">
        <f t="shared" si="232"/>
        <v>0</v>
      </c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  <c r="AC896" s="25"/>
      <c r="AD896" s="25"/>
      <c r="AE896" s="25"/>
      <c r="AF896" s="25"/>
    </row>
    <row r="897" spans="1:32" s="2" customFormat="1" ht="15.75" customHeight="1" x14ac:dyDescent="0.25">
      <c r="A897" s="8" t="s">
        <v>1083</v>
      </c>
      <c r="B897" s="6" t="s">
        <v>518</v>
      </c>
      <c r="C897" s="17">
        <v>0</v>
      </c>
      <c r="D897" s="17">
        <v>0</v>
      </c>
      <c r="E897" s="17">
        <v>0</v>
      </c>
      <c r="F897" s="17">
        <f t="shared" si="231"/>
        <v>0</v>
      </c>
      <c r="G897" s="17">
        <v>1722332</v>
      </c>
      <c r="H897" s="17">
        <f t="shared" si="229"/>
        <v>1.0445434298440981</v>
      </c>
      <c r="I897" s="17">
        <f t="shared" si="232"/>
        <v>0</v>
      </c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  <c r="AC897" s="25"/>
      <c r="AD897" s="25"/>
      <c r="AE897" s="25"/>
      <c r="AF897" s="25"/>
    </row>
    <row r="898" spans="1:32" s="2" customFormat="1" ht="15.75" customHeight="1" x14ac:dyDescent="0.25">
      <c r="A898" s="8" t="s">
        <v>1084</v>
      </c>
      <c r="B898" s="6" t="s">
        <v>207</v>
      </c>
      <c r="C898" s="17">
        <v>0</v>
      </c>
      <c r="D898" s="17">
        <v>0</v>
      </c>
      <c r="E898" s="17">
        <v>0</v>
      </c>
      <c r="F898" s="17">
        <f t="shared" si="231"/>
        <v>0</v>
      </c>
      <c r="G898" s="17">
        <v>1654053</v>
      </c>
      <c r="H898" s="17">
        <f t="shared" si="229"/>
        <v>1.0445434298440981</v>
      </c>
      <c r="I898" s="17">
        <f t="shared" si="232"/>
        <v>0</v>
      </c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  <c r="AB898" s="25"/>
      <c r="AC898" s="25"/>
      <c r="AD898" s="25"/>
      <c r="AE898" s="25"/>
      <c r="AF898" s="25"/>
    </row>
    <row r="899" spans="1:32" s="2" customFormat="1" ht="15.75" customHeight="1" x14ac:dyDescent="0.25">
      <c r="A899" s="8" t="s">
        <v>1085</v>
      </c>
      <c r="B899" s="6" t="s">
        <v>208</v>
      </c>
      <c r="C899" s="17">
        <v>0</v>
      </c>
      <c r="D899" s="17">
        <v>0</v>
      </c>
      <c r="E899" s="17">
        <v>0</v>
      </c>
      <c r="F899" s="17">
        <f t="shared" si="231"/>
        <v>0</v>
      </c>
      <c r="G899" s="17">
        <v>1830573</v>
      </c>
      <c r="H899" s="17">
        <f t="shared" si="229"/>
        <v>1.0445434298440981</v>
      </c>
      <c r="I899" s="17">
        <f t="shared" si="232"/>
        <v>0</v>
      </c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  <c r="AC899" s="25"/>
      <c r="AD899" s="25"/>
      <c r="AE899" s="25"/>
      <c r="AF899" s="25"/>
    </row>
    <row r="900" spans="1:32" s="2" customFormat="1" ht="15.75" customHeight="1" x14ac:dyDescent="0.25">
      <c r="A900" s="8" t="s">
        <v>1086</v>
      </c>
      <c r="B900" s="6" t="s">
        <v>519</v>
      </c>
      <c r="C900" s="17">
        <v>0</v>
      </c>
      <c r="D900" s="17">
        <v>0</v>
      </c>
      <c r="E900" s="17">
        <v>0</v>
      </c>
      <c r="F900" s="17">
        <f t="shared" si="231"/>
        <v>0</v>
      </c>
      <c r="G900" s="17">
        <v>1734675</v>
      </c>
      <c r="H900" s="17">
        <f t="shared" si="229"/>
        <v>1.0445434298440981</v>
      </c>
      <c r="I900" s="17">
        <f t="shared" si="232"/>
        <v>0</v>
      </c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  <c r="AB900" s="25"/>
      <c r="AC900" s="25"/>
      <c r="AD900" s="25"/>
      <c r="AE900" s="25"/>
      <c r="AF900" s="25"/>
    </row>
    <row r="901" spans="1:32" s="2" customFormat="1" ht="15.75" customHeight="1" x14ac:dyDescent="0.25">
      <c r="A901" s="8" t="s">
        <v>1087</v>
      </c>
      <c r="B901" s="6" t="s">
        <v>520</v>
      </c>
      <c r="C901" s="17">
        <v>0</v>
      </c>
      <c r="D901" s="17">
        <v>0</v>
      </c>
      <c r="E901" s="17">
        <v>0</v>
      </c>
      <c r="F901" s="17">
        <f t="shared" si="231"/>
        <v>0</v>
      </c>
      <c r="G901" s="17">
        <v>1919799</v>
      </c>
      <c r="H901" s="17">
        <f t="shared" si="229"/>
        <v>1.0445434298440981</v>
      </c>
      <c r="I901" s="17">
        <f t="shared" si="232"/>
        <v>0</v>
      </c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  <c r="AC901" s="25"/>
      <c r="AD901" s="25"/>
      <c r="AE901" s="25"/>
      <c r="AF901" s="25"/>
    </row>
    <row r="902" spans="1:32" s="2" customFormat="1" ht="15.75" customHeight="1" x14ac:dyDescent="0.25">
      <c r="A902" s="8" t="s">
        <v>64</v>
      </c>
      <c r="B902" s="6" t="s">
        <v>6</v>
      </c>
      <c r="C902" s="17">
        <v>2.8879999999999999</v>
      </c>
      <c r="D902" s="17">
        <v>1.5670000000000002</v>
      </c>
      <c r="E902" s="17">
        <v>1.4260000000000002</v>
      </c>
      <c r="F902" s="17">
        <f t="shared" si="231"/>
        <v>1.9603333333333335</v>
      </c>
      <c r="G902" s="17" t="s">
        <v>10</v>
      </c>
      <c r="H902" s="17" t="s">
        <v>10</v>
      </c>
      <c r="I902" s="17">
        <f>I903+I938</f>
        <v>4635.2262535872005</v>
      </c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  <c r="AC902" s="25"/>
      <c r="AD902" s="25"/>
      <c r="AE902" s="25"/>
      <c r="AF902" s="25"/>
    </row>
    <row r="903" spans="1:32" s="2" customFormat="1" ht="15.75" customHeight="1" x14ac:dyDescent="0.25">
      <c r="A903" s="8" t="s">
        <v>1088</v>
      </c>
      <c r="B903" s="6" t="s">
        <v>202</v>
      </c>
      <c r="C903" s="17">
        <v>1.6739999999999999</v>
      </c>
      <c r="D903" s="17">
        <v>1.5670000000000002</v>
      </c>
      <c r="E903" s="17">
        <v>1.4260000000000002</v>
      </c>
      <c r="F903" s="17">
        <f t="shared" si="231"/>
        <v>1.5556666666666665</v>
      </c>
      <c r="G903" s="17" t="s">
        <v>10</v>
      </c>
      <c r="H903" s="17" t="s">
        <v>10</v>
      </c>
      <c r="I903" s="17">
        <f>I904+I921</f>
        <v>3812.5951837504003</v>
      </c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  <c r="AC903" s="25"/>
      <c r="AD903" s="25"/>
      <c r="AE903" s="25"/>
      <c r="AF903" s="25"/>
    </row>
    <row r="904" spans="1:32" s="2" customFormat="1" ht="15.75" customHeight="1" x14ac:dyDescent="0.25">
      <c r="A904" s="8" t="s">
        <v>1089</v>
      </c>
      <c r="B904" s="6" t="s">
        <v>522</v>
      </c>
      <c r="C904" s="17">
        <v>1.6739999999999999</v>
      </c>
      <c r="D904" s="17">
        <v>1.5670000000000002</v>
      </c>
      <c r="E904" s="17">
        <v>0.81800000000000006</v>
      </c>
      <c r="F904" s="17">
        <f t="shared" si="231"/>
        <v>1.353</v>
      </c>
      <c r="G904" s="17" t="s">
        <v>10</v>
      </c>
      <c r="H904" s="17" t="s">
        <v>10</v>
      </c>
      <c r="I904" s="17">
        <f>SUM(I905:I920)</f>
        <v>3071.5748450496003</v>
      </c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  <c r="AB904" s="25"/>
      <c r="AC904" s="25"/>
      <c r="AD904" s="25"/>
      <c r="AE904" s="25"/>
      <c r="AF904" s="25"/>
    </row>
    <row r="905" spans="1:32" s="2" customFormat="1" ht="15.75" customHeight="1" x14ac:dyDescent="0.25">
      <c r="A905" s="8" t="s">
        <v>1090</v>
      </c>
      <c r="B905" s="6" t="s">
        <v>210</v>
      </c>
      <c r="C905" s="17">
        <v>0</v>
      </c>
      <c r="D905" s="17">
        <v>0</v>
      </c>
      <c r="E905" s="17">
        <v>0</v>
      </c>
      <c r="F905" s="17">
        <f t="shared" si="231"/>
        <v>0</v>
      </c>
      <c r="G905" s="17">
        <v>1278516</v>
      </c>
      <c r="H905" s="17">
        <f>6.54/6.25</f>
        <v>1.0464</v>
      </c>
      <c r="I905" s="17">
        <f t="shared" ref="I905:I920" si="233">(F905*G905*H905)/1000</f>
        <v>0</v>
      </c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  <c r="AC905" s="25"/>
      <c r="AD905" s="25"/>
      <c r="AE905" s="25"/>
      <c r="AF905" s="25"/>
    </row>
    <row r="906" spans="1:32" s="2" customFormat="1" ht="15.75" customHeight="1" x14ac:dyDescent="0.25">
      <c r="A906" s="8" t="s">
        <v>1091</v>
      </c>
      <c r="B906" s="6" t="s">
        <v>523</v>
      </c>
      <c r="C906" s="17">
        <v>0</v>
      </c>
      <c r="D906" s="17">
        <v>0</v>
      </c>
      <c r="E906" s="17">
        <v>0.22700000000000001</v>
      </c>
      <c r="F906" s="17">
        <f t="shared" si="231"/>
        <v>7.5666666666666674E-2</v>
      </c>
      <c r="G906" s="17">
        <v>1493963</v>
      </c>
      <c r="H906" s="17">
        <f t="shared" ref="H906:H937" si="234">6.54/6.25</f>
        <v>1.0464</v>
      </c>
      <c r="I906" s="17">
        <f t="shared" si="233"/>
        <v>118.28840482880001</v>
      </c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  <c r="AB906" s="25"/>
      <c r="AC906" s="25"/>
      <c r="AD906" s="25"/>
      <c r="AE906" s="25"/>
      <c r="AF906" s="25"/>
    </row>
    <row r="907" spans="1:32" s="2" customFormat="1" ht="15.75" customHeight="1" x14ac:dyDescent="0.25">
      <c r="A907" s="8" t="s">
        <v>1092</v>
      </c>
      <c r="B907" s="6" t="s">
        <v>211</v>
      </c>
      <c r="C907" s="17">
        <v>0.68400000000000005</v>
      </c>
      <c r="D907" s="17">
        <v>0.90400000000000003</v>
      </c>
      <c r="E907" s="17">
        <v>0.124</v>
      </c>
      <c r="F907" s="17">
        <f t="shared" si="231"/>
        <v>0.57066666666666677</v>
      </c>
      <c r="G907" s="17">
        <v>1873376</v>
      </c>
      <c r="H907" s="17">
        <f t="shared" si="234"/>
        <v>1.0464</v>
      </c>
      <c r="I907" s="17">
        <f t="shared" si="233"/>
        <v>1118.6782355456003</v>
      </c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  <c r="AC907" s="25"/>
      <c r="AD907" s="25"/>
      <c r="AE907" s="25"/>
      <c r="AF907" s="25"/>
    </row>
    <row r="908" spans="1:32" s="2" customFormat="1" ht="15.75" customHeight="1" x14ac:dyDescent="0.25">
      <c r="A908" s="8" t="s">
        <v>1093</v>
      </c>
      <c r="B908" s="6" t="s">
        <v>524</v>
      </c>
      <c r="C908" s="17">
        <v>0</v>
      </c>
      <c r="D908" s="17">
        <v>0</v>
      </c>
      <c r="E908" s="17">
        <v>6.0999999999999999E-2</v>
      </c>
      <c r="F908" s="17">
        <f t="shared" si="231"/>
        <v>2.0333333333333332E-2</v>
      </c>
      <c r="G908" s="17">
        <v>2189065</v>
      </c>
      <c r="H908" s="17">
        <f t="shared" si="234"/>
        <v>1.0464</v>
      </c>
      <c r="I908" s="17">
        <f t="shared" si="233"/>
        <v>46.576298191999996</v>
      </c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/>
      <c r="AC908" s="25"/>
      <c r="AD908" s="25"/>
      <c r="AE908" s="25"/>
      <c r="AF908" s="25"/>
    </row>
    <row r="909" spans="1:32" s="2" customFormat="1" ht="15.75" customHeight="1" x14ac:dyDescent="0.25">
      <c r="A909" s="8" t="s">
        <v>1094</v>
      </c>
      <c r="B909" s="6" t="s">
        <v>525</v>
      </c>
      <c r="C909" s="17">
        <v>0</v>
      </c>
      <c r="D909" s="17">
        <v>0.10299999999999999</v>
      </c>
      <c r="E909" s="17">
        <v>0.124</v>
      </c>
      <c r="F909" s="17">
        <f t="shared" si="231"/>
        <v>7.566666666666666E-2</v>
      </c>
      <c r="G909" s="17">
        <v>2046246</v>
      </c>
      <c r="H909" s="17">
        <f t="shared" si="234"/>
        <v>1.0464</v>
      </c>
      <c r="I909" s="17">
        <f t="shared" si="233"/>
        <v>162.01684728959998</v>
      </c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  <c r="AC909" s="25"/>
      <c r="AD909" s="25"/>
      <c r="AE909" s="25"/>
      <c r="AF909" s="25"/>
    </row>
    <row r="910" spans="1:32" s="2" customFormat="1" ht="15.75" customHeight="1" x14ac:dyDescent="0.25">
      <c r="A910" s="8" t="s">
        <v>1095</v>
      </c>
      <c r="B910" s="6" t="s">
        <v>565</v>
      </c>
      <c r="C910" s="17">
        <v>0</v>
      </c>
      <c r="D910" s="17">
        <v>0.56000000000000005</v>
      </c>
      <c r="E910" s="17">
        <v>0.28199999999999997</v>
      </c>
      <c r="F910" s="17">
        <f t="shared" si="231"/>
        <v>0.28066666666666668</v>
      </c>
      <c r="G910" s="17">
        <v>2391066</v>
      </c>
      <c r="H910" s="17">
        <f t="shared" si="234"/>
        <v>1.0464</v>
      </c>
      <c r="I910" s="17">
        <f t="shared" si="233"/>
        <v>702.2312171136</v>
      </c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  <c r="AC910" s="25"/>
      <c r="AD910" s="25"/>
      <c r="AE910" s="25"/>
      <c r="AF910" s="25"/>
    </row>
    <row r="911" spans="1:32" s="2" customFormat="1" ht="15.75" customHeight="1" x14ac:dyDescent="0.25">
      <c r="A911" s="8" t="s">
        <v>1096</v>
      </c>
      <c r="B911" s="6" t="s">
        <v>527</v>
      </c>
      <c r="C911" s="17">
        <v>0</v>
      </c>
      <c r="D911" s="17">
        <v>0</v>
      </c>
      <c r="E911" s="17">
        <v>0</v>
      </c>
      <c r="F911" s="17">
        <f t="shared" si="231"/>
        <v>0</v>
      </c>
      <c r="G911" s="17">
        <v>3083387</v>
      </c>
      <c r="H911" s="17">
        <f t="shared" si="234"/>
        <v>1.0464</v>
      </c>
      <c r="I911" s="17">
        <f t="shared" si="233"/>
        <v>0</v>
      </c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  <c r="AC911" s="25"/>
      <c r="AD911" s="25"/>
      <c r="AE911" s="25"/>
      <c r="AF911" s="25"/>
    </row>
    <row r="912" spans="1:32" s="2" customFormat="1" ht="15.75" customHeight="1" x14ac:dyDescent="0.25">
      <c r="A912" s="8" t="s">
        <v>1097</v>
      </c>
      <c r="B912" s="6" t="s">
        <v>536</v>
      </c>
      <c r="C912" s="17">
        <v>0</v>
      </c>
      <c r="D912" s="17">
        <v>0</v>
      </c>
      <c r="E912" s="17">
        <v>0</v>
      </c>
      <c r="F912" s="17">
        <f t="shared" si="231"/>
        <v>0</v>
      </c>
      <c r="G912" s="17">
        <v>3602979</v>
      </c>
      <c r="H912" s="17">
        <f t="shared" si="234"/>
        <v>1.0464</v>
      </c>
      <c r="I912" s="17">
        <f t="shared" si="233"/>
        <v>0</v>
      </c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  <c r="AC912" s="25"/>
      <c r="AD912" s="25"/>
      <c r="AE912" s="25"/>
      <c r="AF912" s="25"/>
    </row>
    <row r="913" spans="1:32" s="2" customFormat="1" ht="15.75" customHeight="1" x14ac:dyDescent="0.25">
      <c r="A913" s="8" t="s">
        <v>1098</v>
      </c>
      <c r="B913" s="6" t="s">
        <v>529</v>
      </c>
      <c r="C913" s="17">
        <v>0</v>
      </c>
      <c r="D913" s="17">
        <v>0</v>
      </c>
      <c r="E913" s="17">
        <v>0</v>
      </c>
      <c r="F913" s="17">
        <f t="shared" si="231"/>
        <v>0</v>
      </c>
      <c r="G913" s="17">
        <v>2162583</v>
      </c>
      <c r="H913" s="17">
        <f t="shared" si="234"/>
        <v>1.0464</v>
      </c>
      <c r="I913" s="17">
        <f t="shared" si="233"/>
        <v>0</v>
      </c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  <c r="AC913" s="25"/>
      <c r="AD913" s="25"/>
      <c r="AE913" s="25"/>
      <c r="AF913" s="25"/>
    </row>
    <row r="914" spans="1:32" s="2" customFormat="1" ht="15.75" customHeight="1" x14ac:dyDescent="0.25">
      <c r="A914" s="8" t="s">
        <v>1099</v>
      </c>
      <c r="B914" s="6" t="s">
        <v>530</v>
      </c>
      <c r="C914" s="17">
        <v>0</v>
      </c>
      <c r="D914" s="17">
        <v>0</v>
      </c>
      <c r="E914" s="17">
        <v>0</v>
      </c>
      <c r="F914" s="17">
        <f t="shared" si="231"/>
        <v>0</v>
      </c>
      <c r="G914" s="17">
        <v>2527008</v>
      </c>
      <c r="H914" s="17">
        <f t="shared" si="234"/>
        <v>1.0464</v>
      </c>
      <c r="I914" s="17">
        <f t="shared" si="233"/>
        <v>0</v>
      </c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  <c r="AB914" s="25"/>
      <c r="AC914" s="25"/>
      <c r="AD914" s="25"/>
      <c r="AE914" s="25"/>
      <c r="AF914" s="25"/>
    </row>
    <row r="915" spans="1:32" s="2" customFormat="1" ht="15.75" customHeight="1" x14ac:dyDescent="0.25">
      <c r="A915" s="8" t="s">
        <v>1100</v>
      </c>
      <c r="B915" s="6" t="s">
        <v>212</v>
      </c>
      <c r="C915" s="17">
        <v>0.99</v>
      </c>
      <c r="D915" s="17">
        <v>0</v>
      </c>
      <c r="E915" s="17">
        <v>0</v>
      </c>
      <c r="F915" s="17">
        <f t="shared" si="231"/>
        <v>0.33</v>
      </c>
      <c r="G915" s="17">
        <v>2675215</v>
      </c>
      <c r="H915" s="17">
        <f t="shared" si="234"/>
        <v>1.0464</v>
      </c>
      <c r="I915" s="17">
        <f t="shared" si="233"/>
        <v>923.78384208000011</v>
      </c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  <c r="AC915" s="25"/>
      <c r="AD915" s="25"/>
      <c r="AE915" s="25"/>
      <c r="AF915" s="25"/>
    </row>
    <row r="916" spans="1:32" s="2" customFormat="1" ht="15.75" customHeight="1" x14ac:dyDescent="0.25">
      <c r="A916" s="8" t="s">
        <v>1101</v>
      </c>
      <c r="B916" s="6" t="s">
        <v>531</v>
      </c>
      <c r="C916" s="17">
        <v>0</v>
      </c>
      <c r="D916" s="17">
        <v>0</v>
      </c>
      <c r="E916" s="17">
        <v>0</v>
      </c>
      <c r="F916" s="17">
        <f t="shared" si="231"/>
        <v>0</v>
      </c>
      <c r="G916" s="17">
        <v>3126025</v>
      </c>
      <c r="H916" s="17">
        <f t="shared" si="234"/>
        <v>1.0464</v>
      </c>
      <c r="I916" s="17">
        <f t="shared" si="233"/>
        <v>0</v>
      </c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  <c r="AC916" s="25"/>
      <c r="AD916" s="25"/>
      <c r="AE916" s="25"/>
      <c r="AF916" s="25"/>
    </row>
    <row r="917" spans="1:32" s="2" customFormat="1" ht="15.75" customHeight="1" x14ac:dyDescent="0.25">
      <c r="A917" s="8" t="s">
        <v>1102</v>
      </c>
      <c r="B917" s="6" t="s">
        <v>532</v>
      </c>
      <c r="C917" s="17">
        <v>0</v>
      </c>
      <c r="D917" s="17">
        <v>0</v>
      </c>
      <c r="E917" s="17">
        <v>0</v>
      </c>
      <c r="F917" s="17">
        <f t="shared" si="231"/>
        <v>0</v>
      </c>
      <c r="G917" s="17">
        <v>3117414</v>
      </c>
      <c r="H917" s="17">
        <f t="shared" si="234"/>
        <v>1.0464</v>
      </c>
      <c r="I917" s="17">
        <f t="shared" si="233"/>
        <v>0</v>
      </c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  <c r="AC917" s="25"/>
      <c r="AD917" s="25"/>
      <c r="AE917" s="25"/>
      <c r="AF917" s="25"/>
    </row>
    <row r="918" spans="1:32" s="2" customFormat="1" ht="15.75" customHeight="1" x14ac:dyDescent="0.25">
      <c r="A918" s="8" t="s">
        <v>1103</v>
      </c>
      <c r="B918" s="6" t="s">
        <v>533</v>
      </c>
      <c r="C918" s="17">
        <v>0</v>
      </c>
      <c r="D918" s="17">
        <v>0</v>
      </c>
      <c r="E918" s="17">
        <v>0</v>
      </c>
      <c r="F918" s="17">
        <f t="shared" si="231"/>
        <v>0</v>
      </c>
      <c r="G918" s="17">
        <v>3642739</v>
      </c>
      <c r="H918" s="17">
        <f t="shared" si="234"/>
        <v>1.0464</v>
      </c>
      <c r="I918" s="17">
        <f t="shared" si="233"/>
        <v>0</v>
      </c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  <c r="AB918" s="25"/>
      <c r="AC918" s="25"/>
      <c r="AD918" s="25"/>
      <c r="AE918" s="25"/>
      <c r="AF918" s="25"/>
    </row>
    <row r="919" spans="1:32" s="2" customFormat="1" ht="15.75" customHeight="1" x14ac:dyDescent="0.25">
      <c r="A919" s="8" t="s">
        <v>1104</v>
      </c>
      <c r="B919" s="6" t="s">
        <v>213</v>
      </c>
      <c r="C919" s="17">
        <v>0</v>
      </c>
      <c r="D919" s="17">
        <v>0</v>
      </c>
      <c r="E919" s="17">
        <v>0</v>
      </c>
      <c r="F919" s="17">
        <f t="shared" si="231"/>
        <v>0</v>
      </c>
      <c r="G919" s="17">
        <v>5043601</v>
      </c>
      <c r="H919" s="17">
        <f t="shared" si="234"/>
        <v>1.0464</v>
      </c>
      <c r="I919" s="17">
        <f t="shared" si="233"/>
        <v>0</v>
      </c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  <c r="AC919" s="25"/>
      <c r="AD919" s="25"/>
      <c r="AE919" s="25"/>
      <c r="AF919" s="25"/>
    </row>
    <row r="920" spans="1:32" s="2" customFormat="1" ht="15.75" customHeight="1" x14ac:dyDescent="0.25">
      <c r="A920" s="8" t="s">
        <v>1105</v>
      </c>
      <c r="B920" s="6" t="s">
        <v>537</v>
      </c>
      <c r="C920" s="17">
        <v>0</v>
      </c>
      <c r="D920" s="17">
        <v>0</v>
      </c>
      <c r="E920" s="17">
        <v>0</v>
      </c>
      <c r="F920" s="17">
        <f t="shared" si="231"/>
        <v>0</v>
      </c>
      <c r="G920" s="17">
        <v>5893515</v>
      </c>
      <c r="H920" s="17">
        <f t="shared" si="234"/>
        <v>1.0464</v>
      </c>
      <c r="I920" s="17">
        <f t="shared" si="233"/>
        <v>0</v>
      </c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  <c r="AB920" s="25"/>
      <c r="AC920" s="25"/>
      <c r="AD920" s="25"/>
      <c r="AE920" s="25"/>
      <c r="AF920" s="25"/>
    </row>
    <row r="921" spans="1:32" s="2" customFormat="1" ht="15.75" customHeight="1" x14ac:dyDescent="0.25">
      <c r="A921" s="8" t="s">
        <v>1106</v>
      </c>
      <c r="B921" s="6" t="s">
        <v>535</v>
      </c>
      <c r="C921" s="17">
        <v>0</v>
      </c>
      <c r="D921" s="17">
        <v>0</v>
      </c>
      <c r="E921" s="17">
        <v>0.60799999999999998</v>
      </c>
      <c r="F921" s="17">
        <f t="shared" si="231"/>
        <v>0.20266666666666666</v>
      </c>
      <c r="G921" s="17" t="s">
        <v>10</v>
      </c>
      <c r="H921" s="17" t="s">
        <v>10</v>
      </c>
      <c r="I921" s="17">
        <f>SUM(I922:I937)</f>
        <v>741.02033870080004</v>
      </c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  <c r="AC921" s="25"/>
      <c r="AD921" s="25"/>
      <c r="AE921" s="25"/>
      <c r="AF921" s="25"/>
    </row>
    <row r="922" spans="1:32" s="2" customFormat="1" ht="63" customHeight="1" x14ac:dyDescent="0.25">
      <c r="A922" s="8" t="s">
        <v>1107</v>
      </c>
      <c r="B922" s="6" t="s">
        <v>210</v>
      </c>
      <c r="C922" s="17">
        <v>0</v>
      </c>
      <c r="D922" s="17">
        <v>0</v>
      </c>
      <c r="E922" s="17">
        <v>0</v>
      </c>
      <c r="F922" s="17">
        <f t="shared" si="231"/>
        <v>0</v>
      </c>
      <c r="G922" s="17">
        <v>2025005</v>
      </c>
      <c r="H922" s="17">
        <f t="shared" si="234"/>
        <v>1.0464</v>
      </c>
      <c r="I922" s="17">
        <f t="shared" ref="I922:I937" si="235">(F922*G922*H922)/1000</f>
        <v>0</v>
      </c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  <c r="AB922" s="25"/>
      <c r="AC922" s="25"/>
      <c r="AD922" s="25"/>
      <c r="AE922" s="25"/>
      <c r="AF922" s="25"/>
    </row>
    <row r="923" spans="1:32" s="2" customFormat="1" ht="47.25" x14ac:dyDescent="0.25">
      <c r="A923" s="8" t="s">
        <v>1108</v>
      </c>
      <c r="B923" s="6" t="s">
        <v>523</v>
      </c>
      <c r="C923" s="17">
        <v>0</v>
      </c>
      <c r="D923" s="17">
        <v>0</v>
      </c>
      <c r="E923" s="17">
        <v>0</v>
      </c>
      <c r="F923" s="17">
        <f t="shared" si="231"/>
        <v>0</v>
      </c>
      <c r="G923" s="17">
        <v>2366245</v>
      </c>
      <c r="H923" s="17">
        <f t="shared" si="234"/>
        <v>1.0464</v>
      </c>
      <c r="I923" s="17">
        <f t="shared" si="235"/>
        <v>0</v>
      </c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  <c r="AC923" s="25"/>
      <c r="AD923" s="25"/>
      <c r="AE923" s="25"/>
      <c r="AF923" s="25"/>
    </row>
    <row r="924" spans="1:32" s="2" customFormat="1" ht="63" x14ac:dyDescent="0.25">
      <c r="A924" s="8" t="s">
        <v>1109</v>
      </c>
      <c r="B924" s="6" t="s">
        <v>211</v>
      </c>
      <c r="C924" s="17">
        <v>0</v>
      </c>
      <c r="D924" s="17">
        <v>0</v>
      </c>
      <c r="E924" s="17">
        <v>0.16500000000000001</v>
      </c>
      <c r="F924" s="17">
        <f t="shared" si="231"/>
        <v>5.5E-2</v>
      </c>
      <c r="G924" s="17">
        <v>2870504</v>
      </c>
      <c r="H924" s="17">
        <f t="shared" si="234"/>
        <v>1.0464</v>
      </c>
      <c r="I924" s="17">
        <f t="shared" si="235"/>
        <v>165.203246208</v>
      </c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  <c r="AC924" s="25"/>
      <c r="AD924" s="25"/>
      <c r="AE924" s="25"/>
      <c r="AF924" s="25"/>
    </row>
    <row r="925" spans="1:32" s="2" customFormat="1" ht="15.75" customHeight="1" x14ac:dyDescent="0.25">
      <c r="A925" s="8" t="s">
        <v>1110</v>
      </c>
      <c r="B925" s="6" t="s">
        <v>524</v>
      </c>
      <c r="C925" s="17">
        <v>0</v>
      </c>
      <c r="D925" s="17">
        <v>0</v>
      </c>
      <c r="E925" s="17">
        <v>0.41799999999999998</v>
      </c>
      <c r="F925" s="17">
        <f t="shared" si="231"/>
        <v>0.13933333333333334</v>
      </c>
      <c r="G925" s="17">
        <v>3755567</v>
      </c>
      <c r="H925" s="17">
        <f t="shared" si="234"/>
        <v>1.0464</v>
      </c>
      <c r="I925" s="17">
        <f t="shared" si="235"/>
        <v>547.55565969280008</v>
      </c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  <c r="AC925" s="25"/>
      <c r="AD925" s="25"/>
      <c r="AE925" s="25"/>
      <c r="AF925" s="25"/>
    </row>
    <row r="926" spans="1:32" s="2" customFormat="1" ht="15.75" customHeight="1" x14ac:dyDescent="0.25">
      <c r="A926" s="8" t="s">
        <v>1111</v>
      </c>
      <c r="B926" s="6" t="s">
        <v>525</v>
      </c>
      <c r="C926" s="17">
        <v>0</v>
      </c>
      <c r="D926" s="17">
        <v>0</v>
      </c>
      <c r="E926" s="17">
        <v>2.5000000000000001E-2</v>
      </c>
      <c r="F926" s="17">
        <f t="shared" si="231"/>
        <v>8.3333333333333332E-3</v>
      </c>
      <c r="G926" s="17">
        <v>3240990</v>
      </c>
      <c r="H926" s="17">
        <f t="shared" si="234"/>
        <v>1.0464</v>
      </c>
      <c r="I926" s="17">
        <f t="shared" si="235"/>
        <v>28.261432799999998</v>
      </c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  <c r="AB926" s="25"/>
      <c r="AC926" s="25"/>
      <c r="AD926" s="25"/>
      <c r="AE926" s="25"/>
      <c r="AF926" s="25"/>
    </row>
    <row r="927" spans="1:32" s="2" customFormat="1" ht="15.75" customHeight="1" x14ac:dyDescent="0.25">
      <c r="A927" s="8" t="s">
        <v>1112</v>
      </c>
      <c r="B927" s="6" t="s">
        <v>526</v>
      </c>
      <c r="C927" s="17">
        <v>0</v>
      </c>
      <c r="D927" s="17">
        <v>0</v>
      </c>
      <c r="E927" s="17">
        <v>0</v>
      </c>
      <c r="F927" s="17">
        <f t="shared" si="231"/>
        <v>0</v>
      </c>
      <c r="G927" s="17">
        <v>3787140</v>
      </c>
      <c r="H927" s="17">
        <f t="shared" si="234"/>
        <v>1.0464</v>
      </c>
      <c r="I927" s="17">
        <f t="shared" si="235"/>
        <v>0</v>
      </c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  <c r="AC927" s="25"/>
      <c r="AD927" s="25"/>
      <c r="AE927" s="25"/>
      <c r="AF927" s="25"/>
    </row>
    <row r="928" spans="1:32" s="2" customFormat="1" ht="47.25" customHeight="1" x14ac:dyDescent="0.25">
      <c r="A928" s="8" t="s">
        <v>1113</v>
      </c>
      <c r="B928" s="6" t="s">
        <v>527</v>
      </c>
      <c r="C928" s="17">
        <v>0</v>
      </c>
      <c r="D928" s="17">
        <v>0</v>
      </c>
      <c r="E928" s="17">
        <v>0</v>
      </c>
      <c r="F928" s="17">
        <f t="shared" si="231"/>
        <v>0</v>
      </c>
      <c r="G928" s="17">
        <v>4883688</v>
      </c>
      <c r="H928" s="17">
        <f t="shared" si="234"/>
        <v>1.0464</v>
      </c>
      <c r="I928" s="17">
        <f t="shared" si="235"/>
        <v>0</v>
      </c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  <c r="AC928" s="25"/>
      <c r="AD928" s="25"/>
      <c r="AE928" s="25"/>
      <c r="AF928" s="25"/>
    </row>
    <row r="929" spans="1:32" s="2" customFormat="1" ht="63" customHeight="1" x14ac:dyDescent="0.25">
      <c r="A929" s="8" t="s">
        <v>1114</v>
      </c>
      <c r="B929" s="6" t="s">
        <v>536</v>
      </c>
      <c r="C929" s="17">
        <v>0</v>
      </c>
      <c r="D929" s="17">
        <v>0</v>
      </c>
      <c r="E929" s="17">
        <v>0</v>
      </c>
      <c r="F929" s="17">
        <f t="shared" si="231"/>
        <v>0</v>
      </c>
      <c r="G929" s="17">
        <v>5706654</v>
      </c>
      <c r="H929" s="17">
        <f t="shared" si="234"/>
        <v>1.0464</v>
      </c>
      <c r="I929" s="17">
        <f t="shared" si="235"/>
        <v>0</v>
      </c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  <c r="AC929" s="25"/>
      <c r="AD929" s="25"/>
      <c r="AE929" s="25"/>
      <c r="AF929" s="25"/>
    </row>
    <row r="930" spans="1:32" s="2" customFormat="1" ht="47.25" customHeight="1" x14ac:dyDescent="0.25">
      <c r="A930" s="8" t="s">
        <v>1115</v>
      </c>
      <c r="B930" s="6" t="s">
        <v>529</v>
      </c>
      <c r="C930" s="17">
        <v>0</v>
      </c>
      <c r="D930" s="17">
        <v>0</v>
      </c>
      <c r="E930" s="17">
        <v>0</v>
      </c>
      <c r="F930" s="17">
        <f t="shared" si="231"/>
        <v>0</v>
      </c>
      <c r="G930" s="17">
        <v>3425254</v>
      </c>
      <c r="H930" s="17">
        <f t="shared" si="234"/>
        <v>1.0464</v>
      </c>
      <c r="I930" s="17">
        <f t="shared" si="235"/>
        <v>0</v>
      </c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  <c r="AB930" s="25"/>
      <c r="AC930" s="25"/>
      <c r="AD930" s="25"/>
      <c r="AE930" s="25"/>
      <c r="AF930" s="25"/>
    </row>
    <row r="931" spans="1:32" s="2" customFormat="1" ht="47.25" customHeight="1" x14ac:dyDescent="0.25">
      <c r="A931" s="8" t="s">
        <v>1116</v>
      </c>
      <c r="B931" s="6" t="s">
        <v>530</v>
      </c>
      <c r="C931" s="17">
        <v>0</v>
      </c>
      <c r="D931" s="17">
        <v>0</v>
      </c>
      <c r="E931" s="17">
        <v>0</v>
      </c>
      <c r="F931" s="17">
        <f t="shared" si="231"/>
        <v>0</v>
      </c>
      <c r="G931" s="17">
        <v>4002455</v>
      </c>
      <c r="H931" s="17">
        <f t="shared" si="234"/>
        <v>1.0464</v>
      </c>
      <c r="I931" s="17">
        <f t="shared" si="235"/>
        <v>0</v>
      </c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  <c r="AC931" s="25"/>
      <c r="AD931" s="25"/>
      <c r="AE931" s="25"/>
      <c r="AF931" s="25"/>
    </row>
    <row r="932" spans="1:32" s="2" customFormat="1" ht="31.5" customHeight="1" x14ac:dyDescent="0.25">
      <c r="A932" s="8" t="s">
        <v>1117</v>
      </c>
      <c r="B932" s="6" t="s">
        <v>212</v>
      </c>
      <c r="C932" s="17">
        <v>0</v>
      </c>
      <c r="D932" s="17">
        <v>0</v>
      </c>
      <c r="E932" s="17">
        <v>0</v>
      </c>
      <c r="F932" s="17">
        <f t="shared" si="231"/>
        <v>0</v>
      </c>
      <c r="G932" s="17">
        <v>4237197</v>
      </c>
      <c r="H932" s="17">
        <f t="shared" si="234"/>
        <v>1.0464</v>
      </c>
      <c r="I932" s="17">
        <f t="shared" si="235"/>
        <v>0</v>
      </c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  <c r="AB932" s="25"/>
      <c r="AC932" s="25"/>
      <c r="AD932" s="25"/>
      <c r="AE932" s="25"/>
      <c r="AF932" s="25"/>
    </row>
    <row r="933" spans="1:32" s="2" customFormat="1" ht="15.75" customHeight="1" x14ac:dyDescent="0.25">
      <c r="A933" s="8" t="s">
        <v>1118</v>
      </c>
      <c r="B933" s="6" t="s">
        <v>531</v>
      </c>
      <c r="C933" s="17">
        <v>0</v>
      </c>
      <c r="D933" s="17">
        <v>0</v>
      </c>
      <c r="E933" s="17">
        <v>0</v>
      </c>
      <c r="F933" s="17">
        <f t="shared" si="231"/>
        <v>0</v>
      </c>
      <c r="G933" s="17">
        <v>4456099</v>
      </c>
      <c r="H933" s="17">
        <f t="shared" si="234"/>
        <v>1.0464</v>
      </c>
      <c r="I933" s="17">
        <f t="shared" si="235"/>
        <v>0</v>
      </c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  <c r="AC933" s="25"/>
      <c r="AD933" s="25"/>
      <c r="AE933" s="25"/>
      <c r="AF933" s="25"/>
    </row>
    <row r="934" spans="1:32" s="2" customFormat="1" ht="47.25" customHeight="1" x14ac:dyDescent="0.25">
      <c r="A934" s="8" t="s">
        <v>1119</v>
      </c>
      <c r="B934" s="6" t="s">
        <v>532</v>
      </c>
      <c r="C934" s="17">
        <v>0</v>
      </c>
      <c r="D934" s="17">
        <v>0</v>
      </c>
      <c r="E934" s="17">
        <v>0</v>
      </c>
      <c r="F934" s="17">
        <f t="shared" si="231"/>
        <v>0</v>
      </c>
      <c r="G934" s="17">
        <v>4937582</v>
      </c>
      <c r="H934" s="17">
        <f t="shared" si="234"/>
        <v>1.0464</v>
      </c>
      <c r="I934" s="17">
        <f t="shared" si="235"/>
        <v>0</v>
      </c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  <c r="AC934" s="25"/>
      <c r="AD934" s="25"/>
      <c r="AE934" s="25"/>
      <c r="AF934" s="25"/>
    </row>
    <row r="935" spans="1:32" s="2" customFormat="1" ht="63" customHeight="1" x14ac:dyDescent="0.25">
      <c r="A935" s="8" t="s">
        <v>1120</v>
      </c>
      <c r="B935" s="6" t="s">
        <v>538</v>
      </c>
      <c r="C935" s="17">
        <v>0</v>
      </c>
      <c r="D935" s="17">
        <v>0</v>
      </c>
      <c r="E935" s="17">
        <v>0</v>
      </c>
      <c r="F935" s="17">
        <f t="shared" si="231"/>
        <v>0</v>
      </c>
      <c r="G935" s="17">
        <v>5769630</v>
      </c>
      <c r="H935" s="17">
        <f t="shared" si="234"/>
        <v>1.0464</v>
      </c>
      <c r="I935" s="17">
        <f t="shared" si="235"/>
        <v>0</v>
      </c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  <c r="AC935" s="25"/>
      <c r="AD935" s="25"/>
      <c r="AE935" s="25"/>
      <c r="AF935" s="25"/>
    </row>
    <row r="936" spans="1:32" s="2" customFormat="1" ht="47.25" customHeight="1" x14ac:dyDescent="0.25">
      <c r="A936" s="8" t="s">
        <v>1121</v>
      </c>
      <c r="B936" s="6" t="s">
        <v>213</v>
      </c>
      <c r="C936" s="17">
        <v>0</v>
      </c>
      <c r="D936" s="17">
        <v>0</v>
      </c>
      <c r="E936" s="17">
        <v>0</v>
      </c>
      <c r="F936" s="17">
        <f t="shared" si="231"/>
        <v>0</v>
      </c>
      <c r="G936" s="17">
        <v>7988415</v>
      </c>
      <c r="H936" s="17">
        <f t="shared" si="234"/>
        <v>1.0464</v>
      </c>
      <c r="I936" s="17">
        <f t="shared" si="235"/>
        <v>0</v>
      </c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  <c r="AB936" s="25"/>
      <c r="AC936" s="25"/>
      <c r="AD936" s="25"/>
      <c r="AE936" s="25"/>
      <c r="AF936" s="25"/>
    </row>
    <row r="937" spans="1:32" s="2" customFormat="1" ht="47.25" customHeight="1" x14ac:dyDescent="0.25">
      <c r="A937" s="8" t="s">
        <v>1122</v>
      </c>
      <c r="B937" s="6" t="s">
        <v>213</v>
      </c>
      <c r="C937" s="17">
        <v>0</v>
      </c>
      <c r="D937" s="17">
        <v>0</v>
      </c>
      <c r="E937" s="17">
        <v>0</v>
      </c>
      <c r="F937" s="17">
        <f t="shared" si="231"/>
        <v>0</v>
      </c>
      <c r="G937" s="17">
        <v>9334569</v>
      </c>
      <c r="H937" s="17">
        <f t="shared" si="234"/>
        <v>1.0464</v>
      </c>
      <c r="I937" s="17">
        <f t="shared" si="235"/>
        <v>0</v>
      </c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  <c r="AC937" s="25"/>
      <c r="AD937" s="25"/>
      <c r="AE937" s="25"/>
      <c r="AF937" s="25"/>
    </row>
    <row r="938" spans="1:32" s="2" customFormat="1" ht="47.25" customHeight="1" x14ac:dyDescent="0.25">
      <c r="A938" s="8" t="s">
        <v>1123</v>
      </c>
      <c r="B938" s="6" t="s">
        <v>209</v>
      </c>
      <c r="C938" s="17">
        <v>1.214</v>
      </c>
      <c r="D938" s="17">
        <v>0</v>
      </c>
      <c r="E938" s="17">
        <v>0</v>
      </c>
      <c r="F938" s="17">
        <f t="shared" si="231"/>
        <v>0.40466666666666667</v>
      </c>
      <c r="G938" s="17" t="s">
        <v>10</v>
      </c>
      <c r="H938" s="17" t="s">
        <v>10</v>
      </c>
      <c r="I938" s="17">
        <f>I939+I956</f>
        <v>822.63106983680018</v>
      </c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/>
      <c r="AC938" s="25"/>
      <c r="AD938" s="25"/>
      <c r="AE938" s="25"/>
      <c r="AF938" s="25"/>
    </row>
    <row r="939" spans="1:32" s="2" customFormat="1" ht="15.75" customHeight="1" x14ac:dyDescent="0.25">
      <c r="A939" s="8" t="s">
        <v>1124</v>
      </c>
      <c r="B939" s="6" t="s">
        <v>522</v>
      </c>
      <c r="C939" s="17">
        <v>1.214</v>
      </c>
      <c r="D939" s="17">
        <v>0</v>
      </c>
      <c r="E939" s="17">
        <v>0</v>
      </c>
      <c r="F939" s="17">
        <f t="shared" si="231"/>
        <v>0.40466666666666667</v>
      </c>
      <c r="G939" s="17" t="s">
        <v>10</v>
      </c>
      <c r="H939" s="17" t="s">
        <v>10</v>
      </c>
      <c r="I939" s="17">
        <f>SUM(I940:I955)</f>
        <v>822.63106983680018</v>
      </c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  <c r="AC939" s="25"/>
      <c r="AD939" s="25"/>
      <c r="AE939" s="25"/>
      <c r="AF939" s="25"/>
    </row>
    <row r="940" spans="1:32" s="2" customFormat="1" ht="47.25" customHeight="1" x14ac:dyDescent="0.25">
      <c r="A940" s="8" t="s">
        <v>1125</v>
      </c>
      <c r="B940" s="6" t="s">
        <v>210</v>
      </c>
      <c r="C940" s="17">
        <v>0</v>
      </c>
      <c r="D940" s="17">
        <v>0</v>
      </c>
      <c r="E940" s="17">
        <v>0</v>
      </c>
      <c r="F940" s="17">
        <f t="shared" si="231"/>
        <v>0</v>
      </c>
      <c r="G940" s="17">
        <v>1067179</v>
      </c>
      <c r="H940" s="17">
        <f t="shared" ref="H940:H972" si="236">6.54/6.25</f>
        <v>1.0464</v>
      </c>
      <c r="I940" s="17">
        <f t="shared" ref="I940:I955" si="237">(F940*G940*H940)/1000</f>
        <v>0</v>
      </c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  <c r="AC940" s="25"/>
      <c r="AD940" s="25"/>
      <c r="AE940" s="25"/>
      <c r="AF940" s="25"/>
    </row>
    <row r="941" spans="1:32" s="2" customFormat="1" ht="47.25" customHeight="1" x14ac:dyDescent="0.25">
      <c r="A941" s="8" t="s">
        <v>1126</v>
      </c>
      <c r="B941" s="6" t="s">
        <v>523</v>
      </c>
      <c r="C941" s="17">
        <v>0</v>
      </c>
      <c r="D941" s="17">
        <v>0</v>
      </c>
      <c r="E941" s="17">
        <v>0</v>
      </c>
      <c r="F941" s="17">
        <f t="shared" si="231"/>
        <v>0</v>
      </c>
      <c r="G941" s="17">
        <v>1247013</v>
      </c>
      <c r="H941" s="17">
        <f t="shared" si="236"/>
        <v>1.0464</v>
      </c>
      <c r="I941" s="17">
        <f t="shared" si="237"/>
        <v>0</v>
      </c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  <c r="AC941" s="25"/>
      <c r="AD941" s="25"/>
      <c r="AE941" s="25"/>
      <c r="AF941" s="25"/>
    </row>
    <row r="942" spans="1:32" s="2" customFormat="1" ht="63" customHeight="1" x14ac:dyDescent="0.25">
      <c r="A942" s="8" t="s">
        <v>1127</v>
      </c>
      <c r="B942" s="6" t="s">
        <v>211</v>
      </c>
      <c r="C942" s="17">
        <v>0</v>
      </c>
      <c r="D942" s="17">
        <v>0</v>
      </c>
      <c r="E942" s="17">
        <v>0</v>
      </c>
      <c r="F942" s="17">
        <f t="shared" si="231"/>
        <v>0</v>
      </c>
      <c r="G942" s="17">
        <v>1563709</v>
      </c>
      <c r="H942" s="17">
        <f t="shared" si="236"/>
        <v>1.0464</v>
      </c>
      <c r="I942" s="17">
        <f t="shared" si="237"/>
        <v>0</v>
      </c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  <c r="AC942" s="25"/>
      <c r="AD942" s="25"/>
      <c r="AE942" s="25"/>
      <c r="AF942" s="25"/>
    </row>
    <row r="943" spans="1:32" s="2" customFormat="1" ht="47.25" customHeight="1" x14ac:dyDescent="0.25">
      <c r="A943" s="8" t="s">
        <v>1128</v>
      </c>
      <c r="B943" s="6" t="s">
        <v>524</v>
      </c>
      <c r="C943" s="17">
        <v>0</v>
      </c>
      <c r="D943" s="17">
        <v>0</v>
      </c>
      <c r="E943" s="17">
        <v>0</v>
      </c>
      <c r="F943" s="17">
        <f t="shared" si="231"/>
        <v>0</v>
      </c>
      <c r="G943" s="17">
        <v>1827215</v>
      </c>
      <c r="H943" s="17">
        <f t="shared" si="236"/>
        <v>1.0464</v>
      </c>
      <c r="I943" s="17">
        <f t="shared" si="237"/>
        <v>0</v>
      </c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  <c r="AC943" s="25"/>
      <c r="AD943" s="25"/>
      <c r="AE943" s="25"/>
      <c r="AF943" s="25"/>
    </row>
    <row r="944" spans="1:32" s="2" customFormat="1" ht="47.25" customHeight="1" x14ac:dyDescent="0.25">
      <c r="A944" s="8" t="s">
        <v>1129</v>
      </c>
      <c r="B944" s="6" t="s">
        <v>525</v>
      </c>
      <c r="C944" s="17">
        <v>0.224</v>
      </c>
      <c r="D944" s="17">
        <v>0</v>
      </c>
      <c r="E944" s="17">
        <v>0</v>
      </c>
      <c r="F944" s="17">
        <f t="shared" si="231"/>
        <v>7.4666666666666673E-2</v>
      </c>
      <c r="G944" s="17">
        <v>1708004</v>
      </c>
      <c r="H944" s="17">
        <f t="shared" si="236"/>
        <v>1.0464</v>
      </c>
      <c r="I944" s="17">
        <f t="shared" si="237"/>
        <v>133.44840212480003</v>
      </c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  <c r="AB944" s="25"/>
      <c r="AC944" s="25"/>
      <c r="AD944" s="25"/>
      <c r="AE944" s="25"/>
      <c r="AF944" s="25"/>
    </row>
    <row r="945" spans="1:32" s="2" customFormat="1" ht="31.5" customHeight="1" x14ac:dyDescent="0.25">
      <c r="A945" s="8" t="s">
        <v>1130</v>
      </c>
      <c r="B945" s="6" t="s">
        <v>565</v>
      </c>
      <c r="C945" s="17">
        <v>0.99</v>
      </c>
      <c r="D945" s="17">
        <v>0</v>
      </c>
      <c r="E945" s="17">
        <v>0</v>
      </c>
      <c r="F945" s="17">
        <f t="shared" ref="F945:F1030" si="238">(C945+D945+E945)/3</f>
        <v>0.33</v>
      </c>
      <c r="G945" s="17">
        <v>1995826</v>
      </c>
      <c r="H945" s="17">
        <f t="shared" si="236"/>
        <v>1.0464</v>
      </c>
      <c r="I945" s="17">
        <f t="shared" si="237"/>
        <v>689.18266771200012</v>
      </c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  <c r="AC945" s="25"/>
      <c r="AD945" s="25"/>
      <c r="AE945" s="25"/>
      <c r="AF945" s="25"/>
    </row>
    <row r="946" spans="1:32" s="2" customFormat="1" ht="63" customHeight="1" x14ac:dyDescent="0.25">
      <c r="A946" s="8" t="s">
        <v>1131</v>
      </c>
      <c r="B946" s="6" t="s">
        <v>527</v>
      </c>
      <c r="C946" s="17">
        <v>0</v>
      </c>
      <c r="D946" s="17">
        <v>0</v>
      </c>
      <c r="E946" s="17">
        <v>0</v>
      </c>
      <c r="F946" s="17">
        <f t="shared" si="238"/>
        <v>0</v>
      </c>
      <c r="G946" s="17">
        <v>2573707</v>
      </c>
      <c r="H946" s="17">
        <f t="shared" si="236"/>
        <v>1.0464</v>
      </c>
      <c r="I946" s="17">
        <f t="shared" si="237"/>
        <v>0</v>
      </c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  <c r="AB946" s="25"/>
      <c r="AC946" s="25"/>
      <c r="AD946" s="25"/>
      <c r="AE946" s="25"/>
      <c r="AF946" s="25"/>
    </row>
    <row r="947" spans="1:32" s="2" customFormat="1" ht="47.25" customHeight="1" x14ac:dyDescent="0.25">
      <c r="A947" s="8" t="s">
        <v>1132</v>
      </c>
      <c r="B947" s="6" t="s">
        <v>566</v>
      </c>
      <c r="C947" s="17">
        <v>0</v>
      </c>
      <c r="D947" s="17">
        <v>0</v>
      </c>
      <c r="E947" s="17">
        <v>0</v>
      </c>
      <c r="F947" s="17">
        <f t="shared" si="238"/>
        <v>0</v>
      </c>
      <c r="G947" s="17">
        <v>3007411</v>
      </c>
      <c r="H947" s="17">
        <f t="shared" si="236"/>
        <v>1.0464</v>
      </c>
      <c r="I947" s="17">
        <f t="shared" si="237"/>
        <v>0</v>
      </c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  <c r="AC947" s="25"/>
      <c r="AD947" s="25"/>
      <c r="AE947" s="25"/>
      <c r="AF947" s="25"/>
    </row>
    <row r="948" spans="1:32" s="2" customFormat="1" ht="63" customHeight="1" x14ac:dyDescent="0.25">
      <c r="A948" s="8" t="s">
        <v>1133</v>
      </c>
      <c r="B948" s="6" t="s">
        <v>529</v>
      </c>
      <c r="C948" s="17">
        <v>0</v>
      </c>
      <c r="D948" s="17">
        <v>0</v>
      </c>
      <c r="E948" s="17">
        <v>0</v>
      </c>
      <c r="F948" s="17">
        <f t="shared" si="238"/>
        <v>0</v>
      </c>
      <c r="G948" s="17">
        <v>1678139</v>
      </c>
      <c r="H948" s="17">
        <f t="shared" si="236"/>
        <v>1.0464</v>
      </c>
      <c r="I948" s="17">
        <f t="shared" si="237"/>
        <v>0</v>
      </c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  <c r="AB948" s="25"/>
      <c r="AC948" s="25"/>
      <c r="AD948" s="25"/>
      <c r="AE948" s="25"/>
      <c r="AF948" s="25"/>
    </row>
    <row r="949" spans="1:32" s="2" customFormat="1" ht="47.25" customHeight="1" x14ac:dyDescent="0.25">
      <c r="A949" s="8" t="s">
        <v>1134</v>
      </c>
      <c r="B949" s="6" t="s">
        <v>530</v>
      </c>
      <c r="C949" s="17">
        <v>0</v>
      </c>
      <c r="D949" s="17">
        <v>0</v>
      </c>
      <c r="E949" s="17">
        <v>0</v>
      </c>
      <c r="F949" s="17">
        <f t="shared" si="238"/>
        <v>0</v>
      </c>
      <c r="G949" s="17">
        <v>1960928</v>
      </c>
      <c r="H949" s="17">
        <f t="shared" si="236"/>
        <v>1.0464</v>
      </c>
      <c r="I949" s="17">
        <f t="shared" si="237"/>
        <v>0</v>
      </c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  <c r="AC949" s="25"/>
      <c r="AD949" s="25"/>
      <c r="AE949" s="25"/>
      <c r="AF949" s="25"/>
    </row>
    <row r="950" spans="1:32" s="2" customFormat="1" ht="47.25" customHeight="1" x14ac:dyDescent="0.25">
      <c r="A950" s="8" t="s">
        <v>1135</v>
      </c>
      <c r="B950" s="6" t="s">
        <v>212</v>
      </c>
      <c r="C950" s="17">
        <v>0</v>
      </c>
      <c r="D950" s="17">
        <v>0</v>
      </c>
      <c r="E950" s="17">
        <v>0</v>
      </c>
      <c r="F950" s="17">
        <f t="shared" si="238"/>
        <v>0</v>
      </c>
      <c r="G950" s="17">
        <v>2233006</v>
      </c>
      <c r="H950" s="17">
        <f t="shared" si="236"/>
        <v>1.0464</v>
      </c>
      <c r="I950" s="17">
        <f t="shared" si="237"/>
        <v>0</v>
      </c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  <c r="AB950" s="25"/>
      <c r="AC950" s="25"/>
      <c r="AD950" s="25"/>
      <c r="AE950" s="25"/>
      <c r="AF950" s="25"/>
    </row>
    <row r="951" spans="1:32" s="2" customFormat="1" ht="47.25" customHeight="1" x14ac:dyDescent="0.25">
      <c r="A951" s="8" t="s">
        <v>1136</v>
      </c>
      <c r="B951" s="6" t="s">
        <v>531</v>
      </c>
      <c r="C951" s="17">
        <v>0</v>
      </c>
      <c r="D951" s="17">
        <v>0</v>
      </c>
      <c r="E951" s="17">
        <v>0</v>
      </c>
      <c r="F951" s="17">
        <f t="shared" si="238"/>
        <v>0</v>
      </c>
      <c r="G951" s="17">
        <v>2613778</v>
      </c>
      <c r="H951" s="17">
        <f t="shared" si="236"/>
        <v>1.0464</v>
      </c>
      <c r="I951" s="17">
        <f t="shared" si="237"/>
        <v>0</v>
      </c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  <c r="AC951" s="25"/>
      <c r="AD951" s="25"/>
      <c r="AE951" s="25"/>
      <c r="AF951" s="25"/>
    </row>
    <row r="952" spans="1:32" s="2" customFormat="1" ht="15.75" customHeight="1" x14ac:dyDescent="0.25">
      <c r="A952" s="8" t="s">
        <v>1137</v>
      </c>
      <c r="B952" s="6" t="s">
        <v>532</v>
      </c>
      <c r="C952" s="17">
        <v>0</v>
      </c>
      <c r="D952" s="17">
        <v>0</v>
      </c>
      <c r="E952" s="17">
        <v>0</v>
      </c>
      <c r="F952" s="17">
        <f t="shared" si="238"/>
        <v>0</v>
      </c>
      <c r="G952" s="17">
        <v>2602109</v>
      </c>
      <c r="H952" s="17">
        <f t="shared" si="236"/>
        <v>1.0464</v>
      </c>
      <c r="I952" s="17">
        <f t="shared" si="237"/>
        <v>0</v>
      </c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  <c r="AC952" s="25"/>
      <c r="AD952" s="25"/>
      <c r="AE952" s="25"/>
      <c r="AF952" s="25"/>
    </row>
    <row r="953" spans="1:32" s="2" customFormat="1" ht="15.75" customHeight="1" x14ac:dyDescent="0.25">
      <c r="A953" s="8" t="s">
        <v>1138</v>
      </c>
      <c r="B953" s="6" t="s">
        <v>533</v>
      </c>
      <c r="C953" s="17">
        <v>0</v>
      </c>
      <c r="D953" s="17">
        <v>0</v>
      </c>
      <c r="E953" s="17">
        <v>0</v>
      </c>
      <c r="F953" s="17">
        <f t="shared" si="238"/>
        <v>0</v>
      </c>
      <c r="G953" s="17">
        <v>3040599</v>
      </c>
      <c r="H953" s="17">
        <f t="shared" si="236"/>
        <v>1.0464</v>
      </c>
      <c r="I953" s="17">
        <f t="shared" si="237"/>
        <v>0</v>
      </c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  <c r="AC953" s="25"/>
      <c r="AD953" s="25"/>
      <c r="AE953" s="25"/>
      <c r="AF953" s="25"/>
    </row>
    <row r="954" spans="1:32" s="2" customFormat="1" ht="15.75" customHeight="1" x14ac:dyDescent="0.25">
      <c r="A954" s="8" t="s">
        <v>1139</v>
      </c>
      <c r="B954" s="6" t="s">
        <v>213</v>
      </c>
      <c r="C954" s="17">
        <v>0</v>
      </c>
      <c r="D954" s="17">
        <v>0</v>
      </c>
      <c r="E954" s="17">
        <v>0</v>
      </c>
      <c r="F954" s="17">
        <f t="shared" si="238"/>
        <v>0</v>
      </c>
      <c r="G954" s="17">
        <v>4209901</v>
      </c>
      <c r="H954" s="17">
        <f t="shared" si="236"/>
        <v>1.0464</v>
      </c>
      <c r="I954" s="17">
        <f t="shared" si="237"/>
        <v>0</v>
      </c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/>
      <c r="AC954" s="25"/>
      <c r="AD954" s="25"/>
      <c r="AE954" s="25"/>
      <c r="AF954" s="25"/>
    </row>
    <row r="955" spans="1:32" s="2" customFormat="1" ht="47.25" customHeight="1" x14ac:dyDescent="0.25">
      <c r="A955" s="8" t="s">
        <v>1140</v>
      </c>
      <c r="B955" s="6" t="s">
        <v>534</v>
      </c>
      <c r="C955" s="17">
        <v>0</v>
      </c>
      <c r="D955" s="17">
        <v>0</v>
      </c>
      <c r="E955" s="17">
        <v>0</v>
      </c>
      <c r="F955" s="17">
        <f t="shared" si="238"/>
        <v>0</v>
      </c>
      <c r="G955" s="17">
        <v>4919325</v>
      </c>
      <c r="H955" s="17">
        <f t="shared" si="236"/>
        <v>1.0464</v>
      </c>
      <c r="I955" s="17">
        <f t="shared" si="237"/>
        <v>0</v>
      </c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  <c r="AC955" s="25"/>
      <c r="AD955" s="25"/>
      <c r="AE955" s="25"/>
      <c r="AF955" s="25"/>
    </row>
    <row r="956" spans="1:32" s="2" customFormat="1" ht="63" customHeight="1" x14ac:dyDescent="0.25">
      <c r="A956" s="8" t="s">
        <v>1141</v>
      </c>
      <c r="B956" s="6" t="s">
        <v>535</v>
      </c>
      <c r="C956" s="17">
        <v>0</v>
      </c>
      <c r="D956" s="17">
        <v>0</v>
      </c>
      <c r="E956" s="17">
        <v>0</v>
      </c>
      <c r="F956" s="17">
        <f t="shared" si="238"/>
        <v>0</v>
      </c>
      <c r="G956" s="17" t="s">
        <v>10</v>
      </c>
      <c r="H956" s="17" t="s">
        <v>10</v>
      </c>
      <c r="I956" s="17">
        <f>SUM(I957:I972)</f>
        <v>0</v>
      </c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  <c r="AC956" s="25"/>
      <c r="AD956" s="25"/>
      <c r="AE956" s="25"/>
      <c r="AF956" s="25"/>
    </row>
    <row r="957" spans="1:32" s="2" customFormat="1" ht="47.25" customHeight="1" x14ac:dyDescent="0.25">
      <c r="A957" s="8" t="s">
        <v>1142</v>
      </c>
      <c r="B957" s="6" t="s">
        <v>210</v>
      </c>
      <c r="C957" s="17">
        <v>0</v>
      </c>
      <c r="D957" s="17">
        <v>0</v>
      </c>
      <c r="E957" s="17">
        <v>0</v>
      </c>
      <c r="F957" s="17">
        <f t="shared" si="238"/>
        <v>0</v>
      </c>
      <c r="G957" s="17">
        <v>1690274</v>
      </c>
      <c r="H957" s="17">
        <f t="shared" si="236"/>
        <v>1.0464</v>
      </c>
      <c r="I957" s="17">
        <f t="shared" ref="I957:I972" si="239">(F957*G957*H957)/1000</f>
        <v>0</v>
      </c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  <c r="AC957" s="25"/>
      <c r="AD957" s="25"/>
      <c r="AE957" s="25"/>
      <c r="AF957" s="25"/>
    </row>
    <row r="958" spans="1:32" s="2" customFormat="1" ht="47.25" customHeight="1" x14ac:dyDescent="0.25">
      <c r="A958" s="8" t="s">
        <v>1143</v>
      </c>
      <c r="B958" s="6" t="s">
        <v>523</v>
      </c>
      <c r="C958" s="17">
        <v>0</v>
      </c>
      <c r="D958" s="17">
        <v>0</v>
      </c>
      <c r="E958" s="17">
        <v>0</v>
      </c>
      <c r="F958" s="17">
        <f t="shared" si="238"/>
        <v>0</v>
      </c>
      <c r="G958" s="17">
        <v>1975108</v>
      </c>
      <c r="H958" s="17">
        <f t="shared" si="236"/>
        <v>1.0464</v>
      </c>
      <c r="I958" s="17">
        <f t="shared" si="239"/>
        <v>0</v>
      </c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  <c r="AB958" s="25"/>
      <c r="AC958" s="25"/>
      <c r="AD958" s="25"/>
      <c r="AE958" s="25"/>
      <c r="AF958" s="25"/>
    </row>
    <row r="959" spans="1:32" s="2" customFormat="1" ht="31.5" customHeight="1" x14ac:dyDescent="0.25">
      <c r="A959" s="8" t="s">
        <v>1144</v>
      </c>
      <c r="B959" s="6" t="s">
        <v>211</v>
      </c>
      <c r="C959" s="17">
        <v>0</v>
      </c>
      <c r="D959" s="17">
        <v>0</v>
      </c>
      <c r="E959" s="17">
        <v>0</v>
      </c>
      <c r="F959" s="17">
        <f t="shared" si="238"/>
        <v>0</v>
      </c>
      <c r="G959" s="17">
        <v>2396014</v>
      </c>
      <c r="H959" s="17">
        <f t="shared" si="236"/>
        <v>1.0464</v>
      </c>
      <c r="I959" s="17">
        <f t="shared" si="239"/>
        <v>0</v>
      </c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  <c r="AC959" s="25"/>
      <c r="AD959" s="25"/>
      <c r="AE959" s="25"/>
      <c r="AF959" s="25"/>
    </row>
    <row r="960" spans="1:32" s="2" customFormat="1" ht="63" customHeight="1" x14ac:dyDescent="0.25">
      <c r="A960" s="8" t="s">
        <v>1145</v>
      </c>
      <c r="B960" s="6" t="s">
        <v>524</v>
      </c>
      <c r="C960" s="17">
        <v>0</v>
      </c>
      <c r="D960" s="17">
        <v>0</v>
      </c>
      <c r="E960" s="17">
        <v>0</v>
      </c>
      <c r="F960" s="17">
        <f t="shared" si="238"/>
        <v>0</v>
      </c>
      <c r="G960" s="17">
        <v>2799774</v>
      </c>
      <c r="H960" s="17">
        <f t="shared" si="236"/>
        <v>1.0464</v>
      </c>
      <c r="I960" s="17">
        <f t="shared" si="239"/>
        <v>0</v>
      </c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  <c r="AB960" s="25"/>
      <c r="AC960" s="25"/>
      <c r="AD960" s="25"/>
      <c r="AE960" s="25"/>
      <c r="AF960" s="25"/>
    </row>
    <row r="961" spans="1:32" s="2" customFormat="1" ht="47.25" customHeight="1" x14ac:dyDescent="0.25">
      <c r="A961" s="8" t="s">
        <v>1146</v>
      </c>
      <c r="B961" s="6" t="s">
        <v>525</v>
      </c>
      <c r="C961" s="17">
        <v>0</v>
      </c>
      <c r="D961" s="17">
        <v>0</v>
      </c>
      <c r="E961" s="17">
        <v>0</v>
      </c>
      <c r="F961" s="17">
        <f t="shared" si="238"/>
        <v>0</v>
      </c>
      <c r="G961" s="17">
        <v>2705259</v>
      </c>
      <c r="H961" s="17">
        <f t="shared" si="236"/>
        <v>1.0464</v>
      </c>
      <c r="I961" s="17">
        <f t="shared" si="239"/>
        <v>0</v>
      </c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  <c r="AC961" s="25"/>
      <c r="AD961" s="25"/>
      <c r="AE961" s="25"/>
      <c r="AF961" s="25"/>
    </row>
    <row r="962" spans="1:32" s="2" customFormat="1" ht="63" customHeight="1" x14ac:dyDescent="0.25">
      <c r="A962" s="8" t="s">
        <v>1147</v>
      </c>
      <c r="B962" s="6" t="s">
        <v>526</v>
      </c>
      <c r="C962" s="17">
        <v>0</v>
      </c>
      <c r="D962" s="17">
        <v>0</v>
      </c>
      <c r="E962" s="17">
        <v>0</v>
      </c>
      <c r="F962" s="17">
        <f t="shared" si="238"/>
        <v>0</v>
      </c>
      <c r="G962" s="17">
        <v>3161131</v>
      </c>
      <c r="H962" s="17">
        <f t="shared" si="236"/>
        <v>1.0464</v>
      </c>
      <c r="I962" s="17">
        <f t="shared" si="239"/>
        <v>0</v>
      </c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  <c r="AB962" s="25"/>
      <c r="AC962" s="25"/>
      <c r="AD962" s="25"/>
      <c r="AE962" s="25"/>
      <c r="AF962" s="25"/>
    </row>
    <row r="963" spans="1:32" s="2" customFormat="1" ht="47.25" customHeight="1" x14ac:dyDescent="0.25">
      <c r="A963" s="8" t="s">
        <v>1148</v>
      </c>
      <c r="B963" s="6" t="s">
        <v>527</v>
      </c>
      <c r="C963" s="17">
        <v>0</v>
      </c>
      <c r="D963" s="17">
        <v>0</v>
      </c>
      <c r="E963" s="17">
        <v>0</v>
      </c>
      <c r="F963" s="17">
        <f t="shared" si="238"/>
        <v>0</v>
      </c>
      <c r="G963" s="17">
        <v>4076421</v>
      </c>
      <c r="H963" s="17">
        <f t="shared" si="236"/>
        <v>1.0464</v>
      </c>
      <c r="I963" s="17">
        <f t="shared" si="239"/>
        <v>0</v>
      </c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  <c r="AC963" s="25"/>
      <c r="AD963" s="25"/>
      <c r="AE963" s="25"/>
      <c r="AF963" s="25"/>
    </row>
    <row r="964" spans="1:32" s="2" customFormat="1" ht="47.25" customHeight="1" x14ac:dyDescent="0.25">
      <c r="A964" s="8" t="s">
        <v>1149</v>
      </c>
      <c r="B964" s="6" t="s">
        <v>536</v>
      </c>
      <c r="C964" s="17">
        <v>0</v>
      </c>
      <c r="D964" s="17">
        <v>0</v>
      </c>
      <c r="E964" s="17">
        <v>0</v>
      </c>
      <c r="F964" s="17">
        <f t="shared" si="238"/>
        <v>0</v>
      </c>
      <c r="G964" s="17">
        <v>4763352</v>
      </c>
      <c r="H964" s="17">
        <f t="shared" si="236"/>
        <v>1.0464</v>
      </c>
      <c r="I964" s="17">
        <f t="shared" si="239"/>
        <v>0</v>
      </c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  <c r="AC964" s="25"/>
      <c r="AD964" s="25"/>
      <c r="AE964" s="25"/>
      <c r="AF964" s="25"/>
    </row>
    <row r="965" spans="1:32" s="2" customFormat="1" ht="47.25" customHeight="1" x14ac:dyDescent="0.25">
      <c r="A965" s="8" t="s">
        <v>1150</v>
      </c>
      <c r="B965" s="6" t="s">
        <v>529</v>
      </c>
      <c r="C965" s="17">
        <v>0</v>
      </c>
      <c r="D965" s="17">
        <v>0</v>
      </c>
      <c r="E965" s="17">
        <v>0</v>
      </c>
      <c r="F965" s="17">
        <f t="shared" si="238"/>
        <v>0</v>
      </c>
      <c r="G965" s="17">
        <v>2859064</v>
      </c>
      <c r="H965" s="17">
        <f t="shared" si="236"/>
        <v>1.0464</v>
      </c>
      <c r="I965" s="17">
        <f t="shared" si="239"/>
        <v>0</v>
      </c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  <c r="AC965" s="25"/>
      <c r="AD965" s="25"/>
      <c r="AE965" s="25"/>
      <c r="AF965" s="25"/>
    </row>
    <row r="966" spans="1:32" s="2" customFormat="1" ht="15.75" customHeight="1" x14ac:dyDescent="0.25">
      <c r="A966" s="8" t="s">
        <v>1151</v>
      </c>
      <c r="B966" s="6" t="s">
        <v>530</v>
      </c>
      <c r="C966" s="17">
        <v>0</v>
      </c>
      <c r="D966" s="17">
        <v>0</v>
      </c>
      <c r="E966" s="17">
        <v>0</v>
      </c>
      <c r="F966" s="17">
        <f t="shared" si="238"/>
        <v>0</v>
      </c>
      <c r="G966" s="17">
        <v>3340854</v>
      </c>
      <c r="H966" s="17">
        <f t="shared" si="236"/>
        <v>1.0464</v>
      </c>
      <c r="I966" s="17">
        <f t="shared" si="239"/>
        <v>0</v>
      </c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  <c r="AB966" s="25"/>
      <c r="AC966" s="25"/>
      <c r="AD966" s="25"/>
      <c r="AE966" s="25"/>
      <c r="AF966" s="25"/>
    </row>
    <row r="967" spans="1:32" s="2" customFormat="1" ht="47.25" customHeight="1" x14ac:dyDescent="0.25">
      <c r="A967" s="8" t="s">
        <v>1152</v>
      </c>
      <c r="B967" s="6" t="s">
        <v>212</v>
      </c>
      <c r="C967" s="17">
        <v>0</v>
      </c>
      <c r="D967" s="17">
        <v>0</v>
      </c>
      <c r="E967" s="17">
        <v>0</v>
      </c>
      <c r="F967" s="17">
        <f t="shared" si="238"/>
        <v>0</v>
      </c>
      <c r="G967" s="17">
        <v>3536794</v>
      </c>
      <c r="H967" s="17">
        <f t="shared" si="236"/>
        <v>1.0464</v>
      </c>
      <c r="I967" s="17">
        <f t="shared" si="239"/>
        <v>0</v>
      </c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  <c r="AC967" s="25"/>
      <c r="AD967" s="25"/>
      <c r="AE967" s="25"/>
      <c r="AF967" s="25"/>
    </row>
    <row r="968" spans="1:32" s="2" customFormat="1" ht="47.25" customHeight="1" x14ac:dyDescent="0.25">
      <c r="A968" s="8" t="s">
        <v>1153</v>
      </c>
      <c r="B968" s="6" t="s">
        <v>531</v>
      </c>
      <c r="C968" s="17">
        <v>0</v>
      </c>
      <c r="D968" s="17">
        <v>0</v>
      </c>
      <c r="E968" s="17">
        <v>0</v>
      </c>
      <c r="F968" s="17">
        <f t="shared" si="238"/>
        <v>0</v>
      </c>
      <c r="G968" s="17">
        <v>4132791</v>
      </c>
      <c r="H968" s="17">
        <f t="shared" si="236"/>
        <v>1.0464</v>
      </c>
      <c r="I968" s="17">
        <f t="shared" si="239"/>
        <v>0</v>
      </c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  <c r="AC968" s="25"/>
      <c r="AD968" s="25"/>
      <c r="AE968" s="25"/>
      <c r="AF968" s="25"/>
    </row>
    <row r="969" spans="1:32" s="2" customFormat="1" ht="63" customHeight="1" x14ac:dyDescent="0.25">
      <c r="A969" s="8" t="s">
        <v>1154</v>
      </c>
      <c r="B969" s="6" t="s">
        <v>532</v>
      </c>
      <c r="C969" s="17">
        <v>0</v>
      </c>
      <c r="D969" s="17">
        <v>0</v>
      </c>
      <c r="E969" s="17">
        <v>0</v>
      </c>
      <c r="F969" s="17">
        <f t="shared" si="238"/>
        <v>0</v>
      </c>
      <c r="G969" s="17">
        <v>4121406</v>
      </c>
      <c r="H969" s="17">
        <f t="shared" si="236"/>
        <v>1.0464</v>
      </c>
      <c r="I969" s="17">
        <f t="shared" si="239"/>
        <v>0</v>
      </c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  <c r="AC969" s="25"/>
      <c r="AD969" s="25"/>
      <c r="AE969" s="25"/>
      <c r="AF969" s="25"/>
    </row>
    <row r="970" spans="1:32" s="2" customFormat="1" ht="47.25" customHeight="1" x14ac:dyDescent="0.25">
      <c r="A970" s="8" t="s">
        <v>1155</v>
      </c>
      <c r="B970" s="6" t="s">
        <v>533</v>
      </c>
      <c r="C970" s="17">
        <v>0</v>
      </c>
      <c r="D970" s="17">
        <v>0</v>
      </c>
      <c r="E970" s="17">
        <v>0</v>
      </c>
      <c r="F970" s="17">
        <f t="shared" si="238"/>
        <v>0</v>
      </c>
      <c r="G970" s="17">
        <v>4815918</v>
      </c>
      <c r="H970" s="17">
        <f t="shared" si="236"/>
        <v>1.0464</v>
      </c>
      <c r="I970" s="17">
        <f t="shared" si="239"/>
        <v>0</v>
      </c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  <c r="AC970" s="25"/>
      <c r="AD970" s="25"/>
      <c r="AE970" s="25"/>
      <c r="AF970" s="25"/>
    </row>
    <row r="971" spans="1:32" s="2" customFormat="1" ht="47.25" customHeight="1" x14ac:dyDescent="0.25">
      <c r="A971" s="8" t="s">
        <v>1156</v>
      </c>
      <c r="B971" s="6" t="s">
        <v>213</v>
      </c>
      <c r="C971" s="17">
        <v>0</v>
      </c>
      <c r="D971" s="17">
        <v>0</v>
      </c>
      <c r="E971" s="17">
        <v>0</v>
      </c>
      <c r="F971" s="17">
        <f t="shared" si="238"/>
        <v>0</v>
      </c>
      <c r="G971" s="17">
        <v>6667941</v>
      </c>
      <c r="H971" s="17">
        <f t="shared" si="236"/>
        <v>1.0464</v>
      </c>
      <c r="I971" s="17">
        <f t="shared" si="239"/>
        <v>0</v>
      </c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  <c r="AC971" s="25"/>
      <c r="AD971" s="25"/>
      <c r="AE971" s="25"/>
      <c r="AF971" s="25"/>
    </row>
    <row r="972" spans="1:32" s="2" customFormat="1" ht="31.5" customHeight="1" x14ac:dyDescent="0.25">
      <c r="A972" s="8" t="s">
        <v>1157</v>
      </c>
      <c r="B972" s="6" t="s">
        <v>534</v>
      </c>
      <c r="C972" s="17">
        <v>0</v>
      </c>
      <c r="D972" s="17">
        <v>0</v>
      </c>
      <c r="E972" s="17">
        <v>0</v>
      </c>
      <c r="F972" s="17">
        <f t="shared" si="238"/>
        <v>0</v>
      </c>
      <c r="G972" s="17">
        <v>7791578</v>
      </c>
      <c r="H972" s="17">
        <f t="shared" si="236"/>
        <v>1.0464</v>
      </c>
      <c r="I972" s="17">
        <f t="shared" si="239"/>
        <v>0</v>
      </c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  <c r="AC972" s="25"/>
      <c r="AD972" s="25"/>
      <c r="AE972" s="25"/>
      <c r="AF972" s="25"/>
    </row>
    <row r="973" spans="1:32" s="2" customFormat="1" ht="63" customHeight="1" x14ac:dyDescent="0.25">
      <c r="A973" s="8" t="s">
        <v>65</v>
      </c>
      <c r="B973" s="6" t="s">
        <v>7</v>
      </c>
      <c r="C973" s="17">
        <v>150</v>
      </c>
      <c r="D973" s="17">
        <v>0</v>
      </c>
      <c r="E973" s="17">
        <v>0</v>
      </c>
      <c r="F973" s="17">
        <f t="shared" si="238"/>
        <v>50</v>
      </c>
      <c r="G973" s="17" t="s">
        <v>10</v>
      </c>
      <c r="H973" s="17" t="s">
        <v>10</v>
      </c>
      <c r="I973" s="17">
        <v>0</v>
      </c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  <c r="AC973" s="25"/>
      <c r="AD973" s="25"/>
      <c r="AE973" s="25"/>
      <c r="AF973" s="25"/>
    </row>
    <row r="974" spans="1:32" s="2" customFormat="1" ht="47.25" customHeight="1" x14ac:dyDescent="0.25">
      <c r="A974" s="8" t="s">
        <v>1158</v>
      </c>
      <c r="B974" s="6" t="s">
        <v>539</v>
      </c>
      <c r="C974" s="17">
        <v>0</v>
      </c>
      <c r="D974" s="17">
        <v>0</v>
      </c>
      <c r="E974" s="17">
        <v>0</v>
      </c>
      <c r="F974" s="17">
        <f t="shared" si="238"/>
        <v>0</v>
      </c>
      <c r="G974" s="17" t="s">
        <v>10</v>
      </c>
      <c r="H974" s="17" t="s">
        <v>10</v>
      </c>
      <c r="I974" s="17">
        <v>0</v>
      </c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  <c r="AB974" s="25"/>
      <c r="AC974" s="25"/>
      <c r="AD974" s="25"/>
      <c r="AE974" s="25"/>
      <c r="AF974" s="25"/>
    </row>
    <row r="975" spans="1:32" s="2" customFormat="1" ht="63" customHeight="1" x14ac:dyDescent="0.25">
      <c r="A975" s="8" t="s">
        <v>1159</v>
      </c>
      <c r="B975" s="6" t="s">
        <v>202</v>
      </c>
      <c r="C975" s="17">
        <v>0</v>
      </c>
      <c r="D975" s="17">
        <v>0</v>
      </c>
      <c r="E975" s="17">
        <v>0</v>
      </c>
      <c r="F975" s="17">
        <f t="shared" si="238"/>
        <v>0</v>
      </c>
      <c r="G975" s="17" t="s">
        <v>10</v>
      </c>
      <c r="H975" s="17" t="s">
        <v>10</v>
      </c>
      <c r="I975" s="17">
        <v>0</v>
      </c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  <c r="AC975" s="25"/>
      <c r="AD975" s="25"/>
      <c r="AE975" s="25"/>
      <c r="AF975" s="25"/>
    </row>
    <row r="976" spans="1:32" s="2" customFormat="1" ht="47.25" customHeight="1" x14ac:dyDescent="0.25">
      <c r="A976" s="8" t="s">
        <v>1160</v>
      </c>
      <c r="B976" s="6" t="s">
        <v>540</v>
      </c>
      <c r="C976" s="17">
        <v>0</v>
      </c>
      <c r="D976" s="17">
        <v>0</v>
      </c>
      <c r="E976" s="17">
        <v>0</v>
      </c>
      <c r="F976" s="17">
        <f t="shared" si="238"/>
        <v>0</v>
      </c>
      <c r="G976" s="17">
        <v>137786</v>
      </c>
      <c r="H976" s="17">
        <f>4.58/4.44</f>
        <v>1.0315315315315314</v>
      </c>
      <c r="I976" s="17">
        <f>(F976*G976*H976)/1000</f>
        <v>0</v>
      </c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  <c r="AC976" s="25"/>
      <c r="AD976" s="25"/>
      <c r="AE976" s="25"/>
      <c r="AF976" s="25"/>
    </row>
    <row r="977" spans="1:32" s="2" customFormat="1" ht="47.25" customHeight="1" x14ac:dyDescent="0.25">
      <c r="A977" s="8" t="s">
        <v>1161</v>
      </c>
      <c r="B977" s="6" t="s">
        <v>541</v>
      </c>
      <c r="C977" s="17">
        <v>0</v>
      </c>
      <c r="D977" s="17">
        <v>0</v>
      </c>
      <c r="E977" s="17">
        <v>0</v>
      </c>
      <c r="F977" s="17">
        <f t="shared" si="238"/>
        <v>0</v>
      </c>
      <c r="G977" s="17">
        <v>903280</v>
      </c>
      <c r="H977" s="17">
        <f t="shared" ref="H977:H984" si="240">4.58/4.44</f>
        <v>1.0315315315315314</v>
      </c>
      <c r="I977" s="17">
        <f t="shared" ref="I977:I979" si="241">(F977*G977*H977)/1000</f>
        <v>0</v>
      </c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  <c r="AC977" s="25"/>
      <c r="AD977" s="25"/>
      <c r="AE977" s="25"/>
      <c r="AF977" s="25"/>
    </row>
    <row r="978" spans="1:32" s="2" customFormat="1" ht="47.25" customHeight="1" x14ac:dyDescent="0.25">
      <c r="A978" s="8" t="s">
        <v>1162</v>
      </c>
      <c r="B978" s="6" t="s">
        <v>542</v>
      </c>
      <c r="C978" s="17">
        <v>0</v>
      </c>
      <c r="D978" s="17">
        <v>0</v>
      </c>
      <c r="E978" s="17">
        <v>0</v>
      </c>
      <c r="F978" s="17">
        <f t="shared" si="238"/>
        <v>0</v>
      </c>
      <c r="G978" s="17">
        <v>142105</v>
      </c>
      <c r="H978" s="17">
        <f t="shared" si="240"/>
        <v>1.0315315315315314</v>
      </c>
      <c r="I978" s="17">
        <f t="shared" si="241"/>
        <v>0</v>
      </c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  <c r="AC978" s="25"/>
      <c r="AD978" s="25"/>
      <c r="AE978" s="25"/>
      <c r="AF978" s="25"/>
    </row>
    <row r="979" spans="1:32" s="2" customFormat="1" x14ac:dyDescent="0.25">
      <c r="A979" s="8" t="s">
        <v>1163</v>
      </c>
      <c r="B979" s="6" t="s">
        <v>543</v>
      </c>
      <c r="C979" s="17">
        <v>0</v>
      </c>
      <c r="D979" s="17">
        <v>0</v>
      </c>
      <c r="E979" s="17">
        <v>0</v>
      </c>
      <c r="F979" s="17">
        <f t="shared" si="238"/>
        <v>0</v>
      </c>
      <c r="G979" s="17">
        <v>1950320</v>
      </c>
      <c r="H979" s="17">
        <f t="shared" si="240"/>
        <v>1.0315315315315314</v>
      </c>
      <c r="I979" s="17">
        <f t="shared" si="241"/>
        <v>0</v>
      </c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  <c r="AC979" s="25"/>
      <c r="AD979" s="25"/>
      <c r="AE979" s="25"/>
      <c r="AF979" s="25"/>
    </row>
    <row r="980" spans="1:32" s="2" customFormat="1" ht="15.75" customHeight="1" x14ac:dyDescent="0.25">
      <c r="A980" s="8" t="s">
        <v>1164</v>
      </c>
      <c r="B980" s="6" t="s">
        <v>209</v>
      </c>
      <c r="C980" s="17">
        <v>0</v>
      </c>
      <c r="D980" s="17">
        <v>0</v>
      </c>
      <c r="E980" s="17">
        <v>0</v>
      </c>
      <c r="F980" s="17">
        <f t="shared" si="238"/>
        <v>0</v>
      </c>
      <c r="G980" s="17" t="s">
        <v>10</v>
      </c>
      <c r="H980" s="17" t="s">
        <v>10</v>
      </c>
      <c r="I980" s="17">
        <v>0</v>
      </c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  <c r="AC980" s="25"/>
      <c r="AD980" s="25"/>
      <c r="AE980" s="25"/>
      <c r="AF980" s="25"/>
    </row>
    <row r="981" spans="1:32" s="2" customFormat="1" ht="15.75" customHeight="1" x14ac:dyDescent="0.25">
      <c r="A981" s="8" t="s">
        <v>1165</v>
      </c>
      <c r="B981" s="6" t="s">
        <v>540</v>
      </c>
      <c r="C981" s="17">
        <v>0</v>
      </c>
      <c r="D981" s="17">
        <v>0</v>
      </c>
      <c r="E981" s="17">
        <v>0</v>
      </c>
      <c r="F981" s="17">
        <f t="shared" si="238"/>
        <v>0</v>
      </c>
      <c r="G981" s="17">
        <v>119827</v>
      </c>
      <c r="H981" s="17">
        <f t="shared" si="240"/>
        <v>1.0315315315315314</v>
      </c>
      <c r="I981" s="17">
        <f t="shared" ref="I981:I984" si="242">(F981*G981*H981)/1000</f>
        <v>0</v>
      </c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  <c r="AC981" s="25"/>
      <c r="AD981" s="25"/>
      <c r="AE981" s="25"/>
      <c r="AF981" s="25"/>
    </row>
    <row r="982" spans="1:32" s="2" customFormat="1" ht="47.25" customHeight="1" x14ac:dyDescent="0.25">
      <c r="A982" s="8" t="s">
        <v>1166</v>
      </c>
      <c r="B982" s="6" t="s">
        <v>541</v>
      </c>
      <c r="C982" s="17">
        <v>0</v>
      </c>
      <c r="D982" s="17">
        <v>0</v>
      </c>
      <c r="E982" s="17">
        <v>0</v>
      </c>
      <c r="F982" s="17">
        <f t="shared" si="238"/>
        <v>0</v>
      </c>
      <c r="G982" s="17">
        <v>785549</v>
      </c>
      <c r="H982" s="17">
        <f t="shared" si="240"/>
        <v>1.0315315315315314</v>
      </c>
      <c r="I982" s="17">
        <f t="shared" si="242"/>
        <v>0</v>
      </c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  <c r="AC982" s="25"/>
      <c r="AD982" s="25"/>
      <c r="AE982" s="25"/>
      <c r="AF982" s="25"/>
    </row>
    <row r="983" spans="1:32" s="2" customFormat="1" ht="47.25" customHeight="1" x14ac:dyDescent="0.25">
      <c r="A983" s="8" t="s">
        <v>1167</v>
      </c>
      <c r="B983" s="6" t="s">
        <v>542</v>
      </c>
      <c r="C983" s="17">
        <v>0</v>
      </c>
      <c r="D983" s="17">
        <v>0</v>
      </c>
      <c r="E983" s="17">
        <v>0</v>
      </c>
      <c r="F983" s="17">
        <f t="shared" si="238"/>
        <v>0</v>
      </c>
      <c r="G983" s="17">
        <v>123583</v>
      </c>
      <c r="H983" s="17">
        <f t="shared" si="240"/>
        <v>1.0315315315315314</v>
      </c>
      <c r="I983" s="17">
        <f t="shared" si="242"/>
        <v>0</v>
      </c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  <c r="AC983" s="25"/>
      <c r="AD983" s="25"/>
      <c r="AE983" s="25"/>
      <c r="AF983" s="25"/>
    </row>
    <row r="984" spans="1:32" s="2" customFormat="1" ht="15.75" customHeight="1" x14ac:dyDescent="0.25">
      <c r="A984" s="8" t="s">
        <v>1168</v>
      </c>
      <c r="B984" s="6" t="s">
        <v>543</v>
      </c>
      <c r="C984" s="17">
        <v>0</v>
      </c>
      <c r="D984" s="17">
        <v>0</v>
      </c>
      <c r="E984" s="17">
        <v>0</v>
      </c>
      <c r="F984" s="17">
        <f t="shared" si="238"/>
        <v>0</v>
      </c>
      <c r="G984" s="17">
        <v>1696119</v>
      </c>
      <c r="H984" s="17">
        <f t="shared" si="240"/>
        <v>1.0315315315315314</v>
      </c>
      <c r="I984" s="17">
        <f t="shared" si="242"/>
        <v>0</v>
      </c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  <c r="AC984" s="25"/>
      <c r="AD984" s="25"/>
      <c r="AE984" s="25"/>
      <c r="AF984" s="25"/>
    </row>
    <row r="985" spans="1:32" s="2" customFormat="1" ht="47.25" customHeight="1" x14ac:dyDescent="0.25">
      <c r="A985" s="8" t="s">
        <v>1169</v>
      </c>
      <c r="B985" s="6" t="s">
        <v>544</v>
      </c>
      <c r="C985" s="17">
        <v>0</v>
      </c>
      <c r="D985" s="17">
        <v>0</v>
      </c>
      <c r="E985" s="17">
        <v>0</v>
      </c>
      <c r="F985" s="17">
        <f t="shared" si="238"/>
        <v>0</v>
      </c>
      <c r="G985" s="17" t="s">
        <v>10</v>
      </c>
      <c r="H985" s="17" t="s">
        <v>10</v>
      </c>
      <c r="I985" s="17">
        <v>0</v>
      </c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  <c r="AC985" s="25"/>
      <c r="AD985" s="25"/>
      <c r="AE985" s="25"/>
      <c r="AF985" s="25"/>
    </row>
    <row r="986" spans="1:32" s="2" customFormat="1" ht="63" customHeight="1" x14ac:dyDescent="0.25">
      <c r="A986" s="8" t="s">
        <v>1170</v>
      </c>
      <c r="B986" s="6" t="s">
        <v>202</v>
      </c>
      <c r="C986" s="17">
        <v>0</v>
      </c>
      <c r="D986" s="17">
        <v>0</v>
      </c>
      <c r="E986" s="17">
        <v>0</v>
      </c>
      <c r="F986" s="17">
        <f t="shared" si="238"/>
        <v>0</v>
      </c>
      <c r="G986" s="17" t="s">
        <v>10</v>
      </c>
      <c r="H986" s="17" t="s">
        <v>10</v>
      </c>
      <c r="I986" s="17">
        <v>0</v>
      </c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  <c r="AC986" s="25"/>
      <c r="AD986" s="25"/>
      <c r="AE986" s="25"/>
      <c r="AF986" s="25"/>
    </row>
    <row r="987" spans="1:32" s="2" customFormat="1" ht="47.25" customHeight="1" x14ac:dyDescent="0.25">
      <c r="A987" s="8" t="s">
        <v>1171</v>
      </c>
      <c r="B987" s="6" t="s">
        <v>540</v>
      </c>
      <c r="C987" s="17">
        <v>0</v>
      </c>
      <c r="D987" s="17">
        <v>0</v>
      </c>
      <c r="E987" s="17">
        <v>0</v>
      </c>
      <c r="F987" s="17">
        <f t="shared" si="238"/>
        <v>0</v>
      </c>
      <c r="G987" s="17">
        <v>162950</v>
      </c>
      <c r="H987" s="17">
        <f t="shared" ref="H987:H995" si="243">4.58/4.44</f>
        <v>1.0315315315315314</v>
      </c>
      <c r="I987" s="17">
        <f t="shared" ref="I987:I990" si="244">(F987*G987*H987)/1000</f>
        <v>0</v>
      </c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  <c r="AC987" s="25"/>
      <c r="AD987" s="25"/>
      <c r="AE987" s="25"/>
      <c r="AF987" s="25"/>
    </row>
    <row r="988" spans="1:32" s="2" customFormat="1" ht="63" customHeight="1" x14ac:dyDescent="0.25">
      <c r="A988" s="8" t="s">
        <v>1172</v>
      </c>
      <c r="B988" s="6" t="s">
        <v>541</v>
      </c>
      <c r="C988" s="17">
        <v>0</v>
      </c>
      <c r="D988" s="17">
        <v>0</v>
      </c>
      <c r="E988" s="17">
        <v>0</v>
      </c>
      <c r="F988" s="17">
        <f t="shared" si="238"/>
        <v>0</v>
      </c>
      <c r="G988" s="17">
        <v>1068254</v>
      </c>
      <c r="H988" s="17">
        <f t="shared" si="243"/>
        <v>1.0315315315315314</v>
      </c>
      <c r="I988" s="17">
        <f t="shared" si="244"/>
        <v>0</v>
      </c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  <c r="AC988" s="25"/>
      <c r="AD988" s="25"/>
      <c r="AE988" s="25"/>
      <c r="AF988" s="25"/>
    </row>
    <row r="989" spans="1:32" s="2" customFormat="1" ht="47.25" customHeight="1" x14ac:dyDescent="0.25">
      <c r="A989" s="8" t="s">
        <v>1173</v>
      </c>
      <c r="B989" s="6" t="s">
        <v>542</v>
      </c>
      <c r="C989" s="17">
        <v>0</v>
      </c>
      <c r="D989" s="17">
        <v>0</v>
      </c>
      <c r="E989" s="17">
        <v>0</v>
      </c>
      <c r="F989" s="17">
        <f t="shared" si="238"/>
        <v>0</v>
      </c>
      <c r="G989" s="17">
        <v>168059</v>
      </c>
      <c r="H989" s="17">
        <f t="shared" si="243"/>
        <v>1.0315315315315314</v>
      </c>
      <c r="I989" s="17">
        <f t="shared" si="244"/>
        <v>0</v>
      </c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  <c r="AC989" s="25"/>
      <c r="AD989" s="25"/>
      <c r="AE989" s="25"/>
      <c r="AF989" s="25"/>
    </row>
    <row r="990" spans="1:32" s="2" customFormat="1" ht="63" customHeight="1" x14ac:dyDescent="0.25">
      <c r="A990" s="8" t="s">
        <v>1174</v>
      </c>
      <c r="B990" s="6" t="s">
        <v>543</v>
      </c>
      <c r="C990" s="17">
        <v>0</v>
      </c>
      <c r="D990" s="17">
        <v>0</v>
      </c>
      <c r="E990" s="17">
        <v>0</v>
      </c>
      <c r="F990" s="17">
        <f t="shared" si="238"/>
        <v>0</v>
      </c>
      <c r="G990" s="17">
        <v>2306523</v>
      </c>
      <c r="H990" s="17">
        <f t="shared" si="243"/>
        <v>1.0315315315315314</v>
      </c>
      <c r="I990" s="17">
        <f t="shared" si="244"/>
        <v>0</v>
      </c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  <c r="AB990" s="25"/>
      <c r="AC990" s="25"/>
      <c r="AD990" s="25"/>
      <c r="AE990" s="25"/>
      <c r="AF990" s="25"/>
    </row>
    <row r="991" spans="1:32" s="2" customFormat="1" ht="47.25" customHeight="1" x14ac:dyDescent="0.25">
      <c r="A991" s="8" t="s">
        <v>1175</v>
      </c>
      <c r="B991" s="6" t="s">
        <v>209</v>
      </c>
      <c r="C991" s="17">
        <v>0</v>
      </c>
      <c r="D991" s="17">
        <v>0</v>
      </c>
      <c r="E991" s="17">
        <v>0</v>
      </c>
      <c r="F991" s="17">
        <f t="shared" si="238"/>
        <v>0</v>
      </c>
      <c r="G991" s="17" t="s">
        <v>10</v>
      </c>
      <c r="H991" s="17" t="s">
        <v>10</v>
      </c>
      <c r="I991" s="17">
        <v>0</v>
      </c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  <c r="AC991" s="25"/>
      <c r="AD991" s="25"/>
      <c r="AE991" s="25"/>
      <c r="AF991" s="25"/>
    </row>
    <row r="992" spans="1:32" s="2" customFormat="1" ht="63" customHeight="1" x14ac:dyDescent="0.25">
      <c r="A992" s="8" t="s">
        <v>1176</v>
      </c>
      <c r="B992" s="6" t="s">
        <v>540</v>
      </c>
      <c r="C992" s="17">
        <v>0</v>
      </c>
      <c r="D992" s="17">
        <v>0</v>
      </c>
      <c r="E992" s="17">
        <v>0</v>
      </c>
      <c r="F992" s="17">
        <f t="shared" si="238"/>
        <v>0</v>
      </c>
      <c r="G992" s="17">
        <v>141712</v>
      </c>
      <c r="H992" s="17">
        <f t="shared" si="243"/>
        <v>1.0315315315315314</v>
      </c>
      <c r="I992" s="17">
        <f t="shared" ref="I992:I995" si="245">(F992*G992*H992)/1000</f>
        <v>0</v>
      </c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  <c r="AB992" s="25"/>
      <c r="AC992" s="25"/>
      <c r="AD992" s="25"/>
      <c r="AE992" s="25"/>
      <c r="AF992" s="25"/>
    </row>
    <row r="993" spans="1:32" s="2" customFormat="1" ht="47.25" customHeight="1" x14ac:dyDescent="0.25">
      <c r="A993" s="8" t="s">
        <v>1177</v>
      </c>
      <c r="B993" s="6" t="s">
        <v>541</v>
      </c>
      <c r="C993" s="17">
        <v>0</v>
      </c>
      <c r="D993" s="17">
        <v>0</v>
      </c>
      <c r="E993" s="17">
        <v>0</v>
      </c>
      <c r="F993" s="17">
        <f t="shared" si="238"/>
        <v>0</v>
      </c>
      <c r="G993" s="17">
        <v>929020</v>
      </c>
      <c r="H993" s="17">
        <f t="shared" si="243"/>
        <v>1.0315315315315314</v>
      </c>
      <c r="I993" s="17">
        <f t="shared" si="245"/>
        <v>0</v>
      </c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  <c r="AC993" s="25"/>
      <c r="AD993" s="25"/>
      <c r="AE993" s="25"/>
      <c r="AF993" s="25"/>
    </row>
    <row r="994" spans="1:32" s="2" customFormat="1" ht="63" customHeight="1" x14ac:dyDescent="0.25">
      <c r="A994" s="8" t="s">
        <v>1178</v>
      </c>
      <c r="B994" s="6" t="s">
        <v>542</v>
      </c>
      <c r="C994" s="17">
        <v>0</v>
      </c>
      <c r="D994" s="17">
        <v>0</v>
      </c>
      <c r="E994" s="17">
        <v>0</v>
      </c>
      <c r="F994" s="17">
        <f t="shared" si="238"/>
        <v>0</v>
      </c>
      <c r="G994" s="17">
        <v>146154</v>
      </c>
      <c r="H994" s="17">
        <f t="shared" si="243"/>
        <v>1.0315315315315314</v>
      </c>
      <c r="I994" s="17">
        <f t="shared" si="245"/>
        <v>0</v>
      </c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  <c r="AB994" s="25"/>
      <c r="AC994" s="25"/>
      <c r="AD994" s="25"/>
      <c r="AE994" s="25"/>
      <c r="AF994" s="25"/>
    </row>
    <row r="995" spans="1:32" s="2" customFormat="1" ht="47.25" customHeight="1" x14ac:dyDescent="0.25">
      <c r="A995" s="8" t="s">
        <v>1179</v>
      </c>
      <c r="B995" s="6" t="s">
        <v>543</v>
      </c>
      <c r="C995" s="17">
        <v>0</v>
      </c>
      <c r="D995" s="17">
        <v>0</v>
      </c>
      <c r="E995" s="17">
        <v>0</v>
      </c>
      <c r="F995" s="17">
        <f t="shared" si="238"/>
        <v>0</v>
      </c>
      <c r="G995" s="17">
        <v>2005895</v>
      </c>
      <c r="H995" s="17">
        <f t="shared" si="243"/>
        <v>1.0315315315315314</v>
      </c>
      <c r="I995" s="17">
        <f t="shared" si="245"/>
        <v>0</v>
      </c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  <c r="AC995" s="25"/>
      <c r="AD995" s="25"/>
      <c r="AE995" s="25"/>
      <c r="AF995" s="25"/>
    </row>
    <row r="996" spans="1:32" s="2" customFormat="1" ht="63" customHeight="1" x14ac:dyDescent="0.25">
      <c r="A996" s="8" t="s">
        <v>66</v>
      </c>
      <c r="B996" s="6" t="s">
        <v>8</v>
      </c>
      <c r="C996" s="17">
        <v>1094.7</v>
      </c>
      <c r="D996" s="17">
        <v>646</v>
      </c>
      <c r="E996" s="17">
        <v>2.0760000000000001</v>
      </c>
      <c r="F996" s="17">
        <f t="shared" si="238"/>
        <v>580.92533333333336</v>
      </c>
      <c r="G996" s="17" t="s">
        <v>10</v>
      </c>
      <c r="H996" s="17" t="s">
        <v>10</v>
      </c>
      <c r="I996" s="17">
        <f>I997+I1070</f>
        <v>1421.9803322922671</v>
      </c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  <c r="AB996" s="25"/>
      <c r="AC996" s="25"/>
      <c r="AD996" s="25"/>
      <c r="AE996" s="25"/>
      <c r="AF996" s="25"/>
    </row>
    <row r="997" spans="1:32" s="2" customFormat="1" ht="47.25" customHeight="1" x14ac:dyDescent="0.25">
      <c r="A997" s="8" t="s">
        <v>1180</v>
      </c>
      <c r="B997" s="6" t="s">
        <v>99</v>
      </c>
      <c r="C997" s="17">
        <v>952.3</v>
      </c>
      <c r="D997" s="17">
        <v>646</v>
      </c>
      <c r="E997" s="17">
        <v>2.0760000000000001</v>
      </c>
      <c r="F997" s="17">
        <f t="shared" si="238"/>
        <v>533.45866666666666</v>
      </c>
      <c r="G997" s="17" t="s">
        <v>10</v>
      </c>
      <c r="H997" s="17" t="s">
        <v>10</v>
      </c>
      <c r="I997" s="17">
        <f>I998+I1031</f>
        <v>1311.4624418597639</v>
      </c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  <c r="AC997" s="25"/>
      <c r="AD997" s="25"/>
      <c r="AE997" s="25"/>
      <c r="AF997" s="25"/>
    </row>
    <row r="998" spans="1:32" s="2" customFormat="1" ht="15.75" customHeight="1" x14ac:dyDescent="0.25">
      <c r="A998" s="8" t="s">
        <v>1181</v>
      </c>
      <c r="B998" s="6" t="s">
        <v>202</v>
      </c>
      <c r="C998" s="17">
        <v>578.5</v>
      </c>
      <c r="D998" s="17">
        <v>433.5</v>
      </c>
      <c r="E998" s="17">
        <v>0.63300000000000001</v>
      </c>
      <c r="F998" s="17">
        <f t="shared" si="238"/>
        <v>337.54433333333333</v>
      </c>
      <c r="G998" s="17" t="s">
        <v>10</v>
      </c>
      <c r="H998" s="17" t="s">
        <v>10</v>
      </c>
      <c r="I998" s="17">
        <f>SUM(I999:I1030)</f>
        <v>767.02980872564422</v>
      </c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  <c r="AC998" s="25"/>
      <c r="AD998" s="25"/>
      <c r="AE998" s="25"/>
      <c r="AF998" s="25"/>
    </row>
    <row r="999" spans="1:32" s="2" customFormat="1" ht="47.25" customHeight="1" x14ac:dyDescent="0.25">
      <c r="A999" s="8" t="s">
        <v>1182</v>
      </c>
      <c r="B999" s="6" t="s">
        <v>221</v>
      </c>
      <c r="C999" s="17">
        <v>0</v>
      </c>
      <c r="D999" s="17">
        <v>0</v>
      </c>
      <c r="E999" s="17">
        <v>0</v>
      </c>
      <c r="F999" s="17">
        <f t="shared" si="238"/>
        <v>0</v>
      </c>
      <c r="G999" s="17">
        <v>4986</v>
      </c>
      <c r="H999" s="17">
        <f>7.97/7.63</f>
        <v>1.0445609436435124</v>
      </c>
      <c r="I999" s="17">
        <f t="shared" ref="I999:I1030" si="246">(F999*G999*H999)/1000</f>
        <v>0</v>
      </c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  <c r="AC999" s="25"/>
      <c r="AD999" s="25"/>
      <c r="AE999" s="25"/>
      <c r="AF999" s="25"/>
    </row>
    <row r="1000" spans="1:32" s="2" customFormat="1" ht="47.25" customHeight="1" x14ac:dyDescent="0.25">
      <c r="A1000" s="8" t="s">
        <v>1183</v>
      </c>
      <c r="B1000" s="6" t="s">
        <v>545</v>
      </c>
      <c r="C1000" s="17">
        <v>0</v>
      </c>
      <c r="D1000" s="17">
        <v>0</v>
      </c>
      <c r="E1000" s="17">
        <v>0</v>
      </c>
      <c r="F1000" s="17">
        <f t="shared" si="238"/>
        <v>0</v>
      </c>
      <c r="G1000" s="17">
        <v>3060</v>
      </c>
      <c r="H1000" s="17">
        <f t="shared" ref="H1000:H1063" si="247">7.97/7.63</f>
        <v>1.0445609436435124</v>
      </c>
      <c r="I1000" s="17">
        <f t="shared" si="246"/>
        <v>0</v>
      </c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  <c r="AA1000" s="25"/>
      <c r="AB1000" s="25"/>
      <c r="AC1000" s="25"/>
      <c r="AD1000" s="25"/>
      <c r="AE1000" s="25"/>
      <c r="AF1000" s="25"/>
    </row>
    <row r="1001" spans="1:32" s="2" customFormat="1" ht="63" customHeight="1" x14ac:dyDescent="0.25">
      <c r="A1001" s="8" t="s">
        <v>1184</v>
      </c>
      <c r="B1001" s="6" t="s">
        <v>222</v>
      </c>
      <c r="C1001" s="17">
        <v>0</v>
      </c>
      <c r="D1001" s="17">
        <v>0</v>
      </c>
      <c r="E1001" s="17">
        <v>0</v>
      </c>
      <c r="F1001" s="17">
        <f t="shared" si="238"/>
        <v>0</v>
      </c>
      <c r="G1001" s="17">
        <v>2650</v>
      </c>
      <c r="H1001" s="17">
        <f t="shared" si="247"/>
        <v>1.0445609436435124</v>
      </c>
      <c r="I1001" s="17">
        <f t="shared" si="246"/>
        <v>0</v>
      </c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  <c r="Z1001" s="25"/>
      <c r="AA1001" s="25"/>
      <c r="AB1001" s="25"/>
      <c r="AC1001" s="25"/>
      <c r="AD1001" s="25"/>
      <c r="AE1001" s="25"/>
      <c r="AF1001" s="25"/>
    </row>
    <row r="1002" spans="1:32" s="2" customFormat="1" ht="47.25" customHeight="1" x14ac:dyDescent="0.25">
      <c r="A1002" s="8" t="s">
        <v>1185</v>
      </c>
      <c r="B1002" s="6" t="s">
        <v>223</v>
      </c>
      <c r="C1002" s="17">
        <v>0</v>
      </c>
      <c r="D1002" s="17">
        <v>212.5</v>
      </c>
      <c r="E1002" s="17">
        <v>0</v>
      </c>
      <c r="F1002" s="17">
        <f t="shared" si="238"/>
        <v>70.833333333333329</v>
      </c>
      <c r="G1002" s="17">
        <v>2170</v>
      </c>
      <c r="H1002" s="17">
        <f t="shared" si="247"/>
        <v>1.0445609436435124</v>
      </c>
      <c r="I1002" s="17">
        <f t="shared" si="246"/>
        <v>160.55772171253818</v>
      </c>
      <c r="J1002" s="25"/>
      <c r="K1002" s="25"/>
      <c r="L1002" s="25"/>
      <c r="M1002" s="25"/>
      <c r="N1002" s="25"/>
      <c r="O1002" s="25"/>
      <c r="P1002" s="25"/>
      <c r="Q1002" s="25"/>
      <c r="R1002" s="25"/>
      <c r="S1002" s="25"/>
      <c r="T1002" s="25"/>
      <c r="U1002" s="25"/>
      <c r="V1002" s="25"/>
      <c r="W1002" s="25"/>
      <c r="X1002" s="25"/>
      <c r="Y1002" s="25"/>
      <c r="Z1002" s="25"/>
      <c r="AA1002" s="25"/>
      <c r="AB1002" s="25"/>
      <c r="AC1002" s="25"/>
      <c r="AD1002" s="25"/>
      <c r="AE1002" s="25"/>
      <c r="AF1002" s="25"/>
    </row>
    <row r="1003" spans="1:32" s="2" customFormat="1" ht="63" customHeight="1" x14ac:dyDescent="0.25">
      <c r="A1003" s="8" t="s">
        <v>1186</v>
      </c>
      <c r="B1003" s="6" t="s">
        <v>224</v>
      </c>
      <c r="C1003" s="17">
        <v>0</v>
      </c>
      <c r="D1003" s="17">
        <v>0</v>
      </c>
      <c r="E1003" s="17">
        <v>0</v>
      </c>
      <c r="F1003" s="17">
        <f t="shared" si="238"/>
        <v>0</v>
      </c>
      <c r="G1003" s="17">
        <v>5660</v>
      </c>
      <c r="H1003" s="17">
        <f t="shared" si="247"/>
        <v>1.0445609436435124</v>
      </c>
      <c r="I1003" s="17">
        <f t="shared" si="246"/>
        <v>0</v>
      </c>
      <c r="J1003" s="25"/>
      <c r="K1003" s="25"/>
      <c r="L1003" s="25"/>
      <c r="M1003" s="25"/>
      <c r="N1003" s="25"/>
      <c r="O1003" s="25"/>
      <c r="P1003" s="25"/>
      <c r="Q1003" s="25"/>
      <c r="R1003" s="25"/>
      <c r="S1003" s="25"/>
      <c r="T1003" s="25"/>
      <c r="U1003" s="25"/>
      <c r="V1003" s="25"/>
      <c r="W1003" s="25"/>
      <c r="X1003" s="25"/>
      <c r="Y1003" s="25"/>
      <c r="Z1003" s="25"/>
      <c r="AA1003" s="25"/>
      <c r="AB1003" s="25"/>
      <c r="AC1003" s="25"/>
      <c r="AD1003" s="25"/>
      <c r="AE1003" s="25"/>
      <c r="AF1003" s="25"/>
    </row>
    <row r="1004" spans="1:32" s="2" customFormat="1" ht="47.25" customHeight="1" x14ac:dyDescent="0.25">
      <c r="A1004" s="8" t="s">
        <v>1187</v>
      </c>
      <c r="B1004" s="6" t="s">
        <v>225</v>
      </c>
      <c r="C1004" s="17">
        <v>0</v>
      </c>
      <c r="D1004" s="17">
        <v>0</v>
      </c>
      <c r="E1004" s="17">
        <v>0</v>
      </c>
      <c r="F1004" s="17">
        <f t="shared" si="238"/>
        <v>0</v>
      </c>
      <c r="G1004" s="17">
        <v>3537</v>
      </c>
      <c r="H1004" s="17">
        <f t="shared" si="247"/>
        <v>1.0445609436435124</v>
      </c>
      <c r="I1004" s="17">
        <f t="shared" si="246"/>
        <v>0</v>
      </c>
      <c r="J1004" s="25"/>
      <c r="K1004" s="25"/>
      <c r="L1004" s="25"/>
      <c r="M1004" s="25"/>
      <c r="N1004" s="25"/>
      <c r="O1004" s="25"/>
      <c r="P1004" s="25"/>
      <c r="Q1004" s="25"/>
      <c r="R1004" s="25"/>
      <c r="S1004" s="25"/>
      <c r="T1004" s="25"/>
      <c r="U1004" s="25"/>
      <c r="V1004" s="25"/>
      <c r="W1004" s="25"/>
      <c r="X1004" s="25"/>
      <c r="Y1004" s="25"/>
      <c r="Z1004" s="25"/>
      <c r="AA1004" s="25"/>
      <c r="AB1004" s="25"/>
      <c r="AC1004" s="25"/>
      <c r="AD1004" s="25"/>
      <c r="AE1004" s="25"/>
      <c r="AF1004" s="25"/>
    </row>
    <row r="1005" spans="1:32" s="2" customFormat="1" ht="63" customHeight="1" x14ac:dyDescent="0.25">
      <c r="A1005" s="8" t="s">
        <v>1188</v>
      </c>
      <c r="B1005" s="6" t="s">
        <v>226</v>
      </c>
      <c r="C1005" s="17">
        <v>0</v>
      </c>
      <c r="D1005" s="17">
        <v>0</v>
      </c>
      <c r="E1005" s="17">
        <v>6.3E-2</v>
      </c>
      <c r="F1005" s="17">
        <f t="shared" si="238"/>
        <v>2.1000000000000001E-2</v>
      </c>
      <c r="G1005" s="17">
        <v>3063</v>
      </c>
      <c r="H1005" s="17">
        <f t="shared" si="247"/>
        <v>1.0445609436435124</v>
      </c>
      <c r="I1005" s="17">
        <f t="shared" si="246"/>
        <v>6.718929357798166E-2</v>
      </c>
      <c r="J1005" s="25"/>
      <c r="K1005" s="25"/>
      <c r="L1005" s="25"/>
      <c r="M1005" s="25"/>
      <c r="N1005" s="25"/>
      <c r="O1005" s="25"/>
      <c r="P1005" s="25"/>
      <c r="Q1005" s="25"/>
      <c r="R1005" s="25"/>
      <c r="S1005" s="25"/>
      <c r="T1005" s="25"/>
      <c r="U1005" s="25"/>
      <c r="V1005" s="25"/>
      <c r="W1005" s="25"/>
      <c r="X1005" s="25"/>
      <c r="Y1005" s="25"/>
      <c r="Z1005" s="25"/>
      <c r="AA1005" s="25"/>
      <c r="AB1005" s="25"/>
      <c r="AC1005" s="25"/>
      <c r="AD1005" s="25"/>
      <c r="AE1005" s="25"/>
      <c r="AF1005" s="25"/>
    </row>
    <row r="1006" spans="1:32" s="2" customFormat="1" ht="47.25" customHeight="1" x14ac:dyDescent="0.25">
      <c r="A1006" s="8" t="s">
        <v>1189</v>
      </c>
      <c r="B1006" s="6" t="s">
        <v>227</v>
      </c>
      <c r="C1006" s="17">
        <v>0</v>
      </c>
      <c r="D1006" s="17">
        <v>85</v>
      </c>
      <c r="E1006" s="17">
        <v>0</v>
      </c>
      <c r="F1006" s="17">
        <f t="shared" si="238"/>
        <v>28.333333333333332</v>
      </c>
      <c r="G1006" s="17">
        <v>2509</v>
      </c>
      <c r="H1006" s="17">
        <f t="shared" si="247"/>
        <v>1.0445609436435124</v>
      </c>
      <c r="I1006" s="17">
        <f t="shared" si="246"/>
        <v>74.256096548711213</v>
      </c>
      <c r="J1006" s="25"/>
      <c r="K1006" s="25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25"/>
      <c r="W1006" s="25"/>
      <c r="X1006" s="25"/>
      <c r="Y1006" s="25"/>
      <c r="Z1006" s="25"/>
      <c r="AA1006" s="25"/>
      <c r="AB1006" s="25"/>
      <c r="AC1006" s="25"/>
      <c r="AD1006" s="25"/>
      <c r="AE1006" s="25"/>
      <c r="AF1006" s="25"/>
    </row>
    <row r="1007" spans="1:32" s="2" customFormat="1" ht="63" customHeight="1" x14ac:dyDescent="0.25">
      <c r="A1007" s="8" t="s">
        <v>1190</v>
      </c>
      <c r="B1007" s="6" t="s">
        <v>214</v>
      </c>
      <c r="C1007" s="17">
        <v>0</v>
      </c>
      <c r="D1007" s="17">
        <v>0</v>
      </c>
      <c r="E1007" s="17">
        <v>0.32</v>
      </c>
      <c r="F1007" s="17">
        <f t="shared" si="238"/>
        <v>0.10666666666666667</v>
      </c>
      <c r="G1007" s="17">
        <v>1847</v>
      </c>
      <c r="H1007" s="17">
        <f t="shared" si="247"/>
        <v>1.0445609436435124</v>
      </c>
      <c r="I1007" s="17">
        <f t="shared" si="246"/>
        <v>0.20579243337702052</v>
      </c>
      <c r="J1007" s="25"/>
      <c r="K1007" s="25"/>
      <c r="L1007" s="25"/>
      <c r="M1007" s="25"/>
      <c r="N1007" s="25"/>
      <c r="O1007" s="25"/>
      <c r="P1007" s="25"/>
      <c r="Q1007" s="25"/>
      <c r="R1007" s="25"/>
      <c r="S1007" s="25"/>
      <c r="T1007" s="25"/>
      <c r="U1007" s="25"/>
      <c r="V1007" s="25"/>
      <c r="W1007" s="25"/>
      <c r="X1007" s="25"/>
      <c r="Y1007" s="25"/>
      <c r="Z1007" s="25"/>
      <c r="AA1007" s="25"/>
      <c r="AB1007" s="25"/>
      <c r="AC1007" s="25"/>
      <c r="AD1007" s="25"/>
      <c r="AE1007" s="25"/>
      <c r="AF1007" s="25"/>
    </row>
    <row r="1008" spans="1:32" s="2" customFormat="1" ht="47.25" customHeight="1" x14ac:dyDescent="0.25">
      <c r="A1008" s="8" t="s">
        <v>1191</v>
      </c>
      <c r="B1008" s="6" t="s">
        <v>215</v>
      </c>
      <c r="C1008" s="17">
        <v>222.5</v>
      </c>
      <c r="D1008" s="17">
        <v>0</v>
      </c>
      <c r="E1008" s="17">
        <v>0.25</v>
      </c>
      <c r="F1008" s="17">
        <f t="shared" si="238"/>
        <v>74.25</v>
      </c>
      <c r="G1008" s="17">
        <v>1956</v>
      </c>
      <c r="H1008" s="17">
        <f t="shared" si="247"/>
        <v>1.0445609436435124</v>
      </c>
      <c r="I1008" s="17">
        <f t="shared" si="246"/>
        <v>151.70471952817823</v>
      </c>
      <c r="J1008" s="25"/>
      <c r="K1008" s="25"/>
      <c r="L1008" s="25"/>
      <c r="M1008" s="25"/>
      <c r="N1008" s="25"/>
      <c r="O1008" s="25"/>
      <c r="P1008" s="25"/>
      <c r="Q1008" s="25"/>
      <c r="R1008" s="25"/>
      <c r="S1008" s="25"/>
      <c r="T1008" s="25"/>
      <c r="U1008" s="25"/>
      <c r="V1008" s="25"/>
      <c r="W1008" s="25"/>
      <c r="X1008" s="25"/>
      <c r="Y1008" s="25"/>
      <c r="Z1008" s="25"/>
      <c r="AA1008" s="25"/>
      <c r="AB1008" s="25"/>
      <c r="AC1008" s="25"/>
      <c r="AD1008" s="25"/>
      <c r="AE1008" s="25"/>
      <c r="AF1008" s="25"/>
    </row>
    <row r="1009" spans="1:32" s="2" customFormat="1" ht="63" customHeight="1" x14ac:dyDescent="0.25">
      <c r="A1009" s="8" t="s">
        <v>1192</v>
      </c>
      <c r="B1009" s="6" t="s">
        <v>216</v>
      </c>
      <c r="C1009" s="17">
        <v>0</v>
      </c>
      <c r="D1009" s="17">
        <v>0</v>
      </c>
      <c r="E1009" s="17">
        <v>0</v>
      </c>
      <c r="F1009" s="17">
        <f t="shared" si="238"/>
        <v>0</v>
      </c>
      <c r="G1009" s="17">
        <v>4688</v>
      </c>
      <c r="H1009" s="17">
        <f t="shared" si="247"/>
        <v>1.0445609436435124</v>
      </c>
      <c r="I1009" s="17">
        <f t="shared" si="246"/>
        <v>0</v>
      </c>
      <c r="J1009" s="25"/>
      <c r="K1009" s="25"/>
      <c r="L1009" s="25"/>
      <c r="M1009" s="25"/>
      <c r="N1009" s="25"/>
      <c r="O1009" s="25"/>
      <c r="P1009" s="25"/>
      <c r="Q1009" s="25"/>
      <c r="R1009" s="25"/>
      <c r="S1009" s="25"/>
      <c r="T1009" s="25"/>
      <c r="U1009" s="25"/>
      <c r="V1009" s="25"/>
      <c r="W1009" s="25"/>
      <c r="X1009" s="25"/>
      <c r="Y1009" s="25"/>
      <c r="Z1009" s="25"/>
      <c r="AA1009" s="25"/>
      <c r="AB1009" s="25"/>
      <c r="AC1009" s="25"/>
      <c r="AD1009" s="25"/>
      <c r="AE1009" s="25"/>
      <c r="AF1009" s="25"/>
    </row>
    <row r="1010" spans="1:32" s="2" customFormat="1" ht="47.25" customHeight="1" x14ac:dyDescent="0.25">
      <c r="A1010" s="8" t="s">
        <v>1193</v>
      </c>
      <c r="B1010" s="6" t="s">
        <v>218</v>
      </c>
      <c r="C1010" s="17">
        <v>0</v>
      </c>
      <c r="D1010" s="17">
        <v>0</v>
      </c>
      <c r="E1010" s="17">
        <v>0</v>
      </c>
      <c r="F1010" s="17">
        <f t="shared" si="238"/>
        <v>0</v>
      </c>
      <c r="G1010" s="17">
        <v>8651</v>
      </c>
      <c r="H1010" s="17">
        <f t="shared" si="247"/>
        <v>1.0445609436435124</v>
      </c>
      <c r="I1010" s="17">
        <f t="shared" si="246"/>
        <v>0</v>
      </c>
      <c r="J1010" s="25"/>
      <c r="K1010" s="25"/>
      <c r="L1010" s="25"/>
      <c r="M1010" s="25"/>
      <c r="N1010" s="25"/>
      <c r="O1010" s="25"/>
      <c r="P1010" s="25"/>
      <c r="Q1010" s="25"/>
      <c r="R1010" s="25"/>
      <c r="S1010" s="25"/>
      <c r="T1010" s="25"/>
      <c r="U1010" s="25"/>
      <c r="V1010" s="25"/>
      <c r="W1010" s="25"/>
      <c r="X1010" s="25"/>
      <c r="Y1010" s="25"/>
      <c r="Z1010" s="25"/>
      <c r="AA1010" s="25"/>
      <c r="AB1010" s="25"/>
      <c r="AC1010" s="25"/>
      <c r="AD1010" s="25"/>
      <c r="AE1010" s="25"/>
      <c r="AF1010" s="25"/>
    </row>
    <row r="1011" spans="1:32" s="2" customFormat="1" ht="63" customHeight="1" x14ac:dyDescent="0.25">
      <c r="A1011" s="8" t="s">
        <v>1194</v>
      </c>
      <c r="B1011" s="6" t="s">
        <v>219</v>
      </c>
      <c r="C1011" s="17">
        <v>0</v>
      </c>
      <c r="D1011" s="17">
        <v>136</v>
      </c>
      <c r="E1011" s="17">
        <v>0</v>
      </c>
      <c r="F1011" s="17">
        <f t="shared" si="238"/>
        <v>45.333333333333336</v>
      </c>
      <c r="G1011" s="17">
        <v>3106</v>
      </c>
      <c r="H1011" s="17">
        <f t="shared" si="247"/>
        <v>1.0445609436435124</v>
      </c>
      <c r="I1011" s="17">
        <f t="shared" si="246"/>
        <v>147.079751856706</v>
      </c>
      <c r="J1011" s="25"/>
      <c r="K1011" s="25"/>
      <c r="L1011" s="25"/>
      <c r="M1011" s="25"/>
      <c r="N1011" s="25"/>
      <c r="O1011" s="25"/>
      <c r="P1011" s="25"/>
      <c r="Q1011" s="25"/>
      <c r="R1011" s="25"/>
      <c r="S1011" s="25"/>
      <c r="T1011" s="25"/>
      <c r="U1011" s="25"/>
      <c r="V1011" s="25"/>
      <c r="W1011" s="25"/>
      <c r="X1011" s="25"/>
      <c r="Y1011" s="25"/>
      <c r="Z1011" s="25"/>
      <c r="AA1011" s="25"/>
      <c r="AB1011" s="25"/>
      <c r="AC1011" s="25"/>
      <c r="AD1011" s="25"/>
      <c r="AE1011" s="25"/>
      <c r="AF1011" s="25"/>
    </row>
    <row r="1012" spans="1:32" s="2" customFormat="1" ht="63" customHeight="1" x14ac:dyDescent="0.25">
      <c r="A1012" s="8" t="s">
        <v>1195</v>
      </c>
      <c r="B1012" s="6" t="s">
        <v>550</v>
      </c>
      <c r="C1012" s="17">
        <v>0</v>
      </c>
      <c r="D1012" s="17">
        <v>0</v>
      </c>
      <c r="E1012" s="17">
        <v>0</v>
      </c>
      <c r="F1012" s="17">
        <f t="shared" si="238"/>
        <v>0</v>
      </c>
      <c r="G1012" s="17">
        <v>5731</v>
      </c>
      <c r="H1012" s="17">
        <f t="shared" si="247"/>
        <v>1.0445609436435124</v>
      </c>
      <c r="I1012" s="17">
        <f t="shared" si="246"/>
        <v>0</v>
      </c>
      <c r="J1012" s="25"/>
      <c r="K1012" s="25"/>
      <c r="L1012" s="25"/>
      <c r="M1012" s="25"/>
      <c r="N1012" s="25"/>
      <c r="O1012" s="25"/>
      <c r="P1012" s="25"/>
      <c r="Q1012" s="25"/>
      <c r="R1012" s="25"/>
      <c r="S1012" s="25"/>
      <c r="T1012" s="25"/>
      <c r="U1012" s="25"/>
      <c r="V1012" s="25"/>
      <c r="W1012" s="25"/>
      <c r="X1012" s="25"/>
      <c r="Y1012" s="25"/>
      <c r="Z1012" s="25"/>
      <c r="AA1012" s="25"/>
      <c r="AB1012" s="25"/>
      <c r="AC1012" s="25"/>
      <c r="AD1012" s="25"/>
      <c r="AE1012" s="25"/>
      <c r="AF1012" s="25"/>
    </row>
    <row r="1013" spans="1:32" s="2" customFormat="1" ht="63" customHeight="1" x14ac:dyDescent="0.25">
      <c r="A1013" s="8" t="s">
        <v>1196</v>
      </c>
      <c r="B1013" s="6" t="s">
        <v>220</v>
      </c>
      <c r="C1013" s="17">
        <v>0</v>
      </c>
      <c r="D1013" s="17">
        <v>0</v>
      </c>
      <c r="E1013" s="17">
        <v>0</v>
      </c>
      <c r="F1013" s="17">
        <f t="shared" si="238"/>
        <v>0</v>
      </c>
      <c r="G1013" s="17">
        <v>2236</v>
      </c>
      <c r="H1013" s="17">
        <f t="shared" si="247"/>
        <v>1.0445609436435124</v>
      </c>
      <c r="I1013" s="17">
        <f t="shared" si="246"/>
        <v>0</v>
      </c>
      <c r="J1013" s="25"/>
      <c r="K1013" s="25"/>
      <c r="L1013" s="25"/>
      <c r="M1013" s="25"/>
      <c r="N1013" s="25"/>
      <c r="O1013" s="25"/>
      <c r="P1013" s="25"/>
      <c r="Q1013" s="25"/>
      <c r="R1013" s="25"/>
      <c r="S1013" s="25"/>
      <c r="T1013" s="25"/>
      <c r="U1013" s="25"/>
      <c r="V1013" s="25"/>
      <c r="W1013" s="25"/>
      <c r="X1013" s="25"/>
      <c r="Y1013" s="25"/>
      <c r="Z1013" s="25"/>
      <c r="AA1013" s="25"/>
      <c r="AB1013" s="25"/>
      <c r="AC1013" s="25"/>
      <c r="AD1013" s="25"/>
      <c r="AE1013" s="25"/>
      <c r="AF1013" s="25"/>
    </row>
    <row r="1014" spans="1:32" s="2" customFormat="1" ht="63" customHeight="1" x14ac:dyDescent="0.25">
      <c r="A1014" s="8" t="s">
        <v>1197</v>
      </c>
      <c r="B1014" s="6" t="s">
        <v>230</v>
      </c>
      <c r="C1014" s="17">
        <v>0</v>
      </c>
      <c r="D1014" s="17">
        <v>0</v>
      </c>
      <c r="E1014" s="17">
        <v>0</v>
      </c>
      <c r="F1014" s="17">
        <f t="shared" si="238"/>
        <v>0</v>
      </c>
      <c r="G1014" s="17">
        <v>4227</v>
      </c>
      <c r="H1014" s="17">
        <f t="shared" si="247"/>
        <v>1.0445609436435124</v>
      </c>
      <c r="I1014" s="17">
        <f t="shared" si="246"/>
        <v>0</v>
      </c>
      <c r="J1014" s="25"/>
      <c r="K1014" s="25"/>
      <c r="L1014" s="25"/>
      <c r="M1014" s="25"/>
      <c r="N1014" s="25"/>
      <c r="O1014" s="25"/>
      <c r="P1014" s="25"/>
      <c r="Q1014" s="25"/>
      <c r="R1014" s="25"/>
      <c r="S1014" s="25"/>
      <c r="T1014" s="25"/>
      <c r="U1014" s="25"/>
      <c r="V1014" s="25"/>
      <c r="W1014" s="25"/>
      <c r="X1014" s="25"/>
      <c r="Y1014" s="25"/>
      <c r="Z1014" s="25"/>
      <c r="AA1014" s="25"/>
      <c r="AB1014" s="25"/>
      <c r="AC1014" s="25"/>
      <c r="AD1014" s="25"/>
      <c r="AE1014" s="25"/>
      <c r="AF1014" s="25"/>
    </row>
    <row r="1015" spans="1:32" s="2" customFormat="1" ht="15.75" customHeight="1" x14ac:dyDescent="0.25">
      <c r="A1015" s="8" t="s">
        <v>1198</v>
      </c>
      <c r="B1015" s="6" t="s">
        <v>551</v>
      </c>
      <c r="C1015" s="17">
        <v>356</v>
      </c>
      <c r="D1015" s="17">
        <v>0</v>
      </c>
      <c r="E1015" s="17">
        <v>0</v>
      </c>
      <c r="F1015" s="17">
        <f t="shared" si="238"/>
        <v>118.66666666666667</v>
      </c>
      <c r="G1015" s="17">
        <v>1881</v>
      </c>
      <c r="H1015" s="17">
        <f t="shared" si="247"/>
        <v>1.0445609436435124</v>
      </c>
      <c r="I1015" s="17">
        <f t="shared" si="246"/>
        <v>233.1585373525557</v>
      </c>
      <c r="J1015" s="25"/>
      <c r="K1015" s="25"/>
      <c r="L1015" s="25"/>
      <c r="M1015" s="25"/>
      <c r="N1015" s="25"/>
      <c r="O1015" s="25"/>
      <c r="P1015" s="25"/>
      <c r="Q1015" s="25"/>
      <c r="R1015" s="25"/>
      <c r="S1015" s="25"/>
      <c r="T1015" s="25"/>
      <c r="U1015" s="25"/>
      <c r="V1015" s="25"/>
      <c r="W1015" s="25"/>
      <c r="X1015" s="25"/>
      <c r="Y1015" s="25"/>
      <c r="Z1015" s="25"/>
      <c r="AA1015" s="25"/>
      <c r="AB1015" s="25"/>
      <c r="AC1015" s="25"/>
      <c r="AD1015" s="25"/>
      <c r="AE1015" s="25"/>
      <c r="AF1015" s="25"/>
    </row>
    <row r="1016" spans="1:32" s="2" customFormat="1" ht="15.75" customHeight="1" x14ac:dyDescent="0.25">
      <c r="A1016" s="8" t="s">
        <v>1199</v>
      </c>
      <c r="B1016" s="6" t="s">
        <v>231</v>
      </c>
      <c r="C1016" s="17">
        <v>0</v>
      </c>
      <c r="D1016" s="17">
        <v>0</v>
      </c>
      <c r="E1016" s="17">
        <v>0</v>
      </c>
      <c r="F1016" s="17">
        <f t="shared" si="238"/>
        <v>0</v>
      </c>
      <c r="G1016" s="17">
        <v>3471</v>
      </c>
      <c r="H1016" s="17">
        <f t="shared" si="247"/>
        <v>1.0445609436435124</v>
      </c>
      <c r="I1016" s="17">
        <f t="shared" si="246"/>
        <v>0</v>
      </c>
      <c r="J1016" s="25"/>
      <c r="K1016" s="25"/>
      <c r="L1016" s="25"/>
      <c r="M1016" s="25"/>
      <c r="N1016" s="25"/>
      <c r="O1016" s="25"/>
      <c r="P1016" s="25"/>
      <c r="Q1016" s="25"/>
      <c r="R1016" s="25"/>
      <c r="S1016" s="25"/>
      <c r="T1016" s="25"/>
      <c r="U1016" s="25"/>
      <c r="V1016" s="25"/>
      <c r="W1016" s="25"/>
      <c r="X1016" s="25"/>
      <c r="Y1016" s="25"/>
      <c r="Z1016" s="25"/>
      <c r="AA1016" s="25"/>
      <c r="AB1016" s="25"/>
      <c r="AC1016" s="25"/>
      <c r="AD1016" s="25"/>
      <c r="AE1016" s="25"/>
      <c r="AF1016" s="25"/>
    </row>
    <row r="1017" spans="1:32" s="2" customFormat="1" ht="47.25" customHeight="1" x14ac:dyDescent="0.25">
      <c r="A1017" s="8" t="s">
        <v>1200</v>
      </c>
      <c r="B1017" s="6" t="s">
        <v>552</v>
      </c>
      <c r="C1017" s="17">
        <v>0</v>
      </c>
      <c r="D1017" s="17">
        <v>0</v>
      </c>
      <c r="E1017" s="17">
        <v>0</v>
      </c>
      <c r="F1017" s="17">
        <f t="shared" si="238"/>
        <v>0</v>
      </c>
      <c r="G1017" s="17">
        <v>1379</v>
      </c>
      <c r="H1017" s="17">
        <f t="shared" si="247"/>
        <v>1.0445609436435124</v>
      </c>
      <c r="I1017" s="17">
        <f t="shared" si="246"/>
        <v>0</v>
      </c>
      <c r="J1017" s="25"/>
      <c r="K1017" s="25"/>
      <c r="L1017" s="25"/>
      <c r="M1017" s="25"/>
      <c r="N1017" s="25"/>
      <c r="O1017" s="25"/>
      <c r="P1017" s="25"/>
      <c r="Q1017" s="25"/>
      <c r="R1017" s="25"/>
      <c r="S1017" s="25"/>
      <c r="T1017" s="25"/>
      <c r="U1017" s="25"/>
      <c r="V1017" s="25"/>
      <c r="W1017" s="25"/>
      <c r="X1017" s="25"/>
      <c r="Y1017" s="25"/>
      <c r="Z1017" s="25"/>
      <c r="AA1017" s="25"/>
      <c r="AB1017" s="25"/>
      <c r="AC1017" s="25"/>
      <c r="AD1017" s="25"/>
      <c r="AE1017" s="25"/>
      <c r="AF1017" s="25"/>
    </row>
    <row r="1018" spans="1:32" s="2" customFormat="1" ht="47.25" customHeight="1" x14ac:dyDescent="0.25">
      <c r="A1018" s="8" t="s">
        <v>1201</v>
      </c>
      <c r="B1018" s="6" t="s">
        <v>553</v>
      </c>
      <c r="C1018" s="17">
        <v>0</v>
      </c>
      <c r="D1018" s="17">
        <v>0</v>
      </c>
      <c r="E1018" s="17">
        <v>0</v>
      </c>
      <c r="F1018" s="17">
        <f t="shared" si="238"/>
        <v>0</v>
      </c>
      <c r="G1018" s="17">
        <v>2606</v>
      </c>
      <c r="H1018" s="17">
        <f t="shared" si="247"/>
        <v>1.0445609436435124</v>
      </c>
      <c r="I1018" s="17">
        <f t="shared" si="246"/>
        <v>0</v>
      </c>
      <c r="J1018" s="25"/>
      <c r="K1018" s="25"/>
      <c r="L1018" s="25"/>
      <c r="M1018" s="25"/>
      <c r="N1018" s="25"/>
      <c r="O1018" s="25"/>
      <c r="P1018" s="25"/>
      <c r="Q1018" s="25"/>
      <c r="R1018" s="25"/>
      <c r="S1018" s="25"/>
      <c r="T1018" s="25"/>
      <c r="U1018" s="25"/>
      <c r="V1018" s="25"/>
      <c r="W1018" s="25"/>
      <c r="X1018" s="25"/>
      <c r="Y1018" s="25"/>
      <c r="Z1018" s="25"/>
      <c r="AA1018" s="25"/>
      <c r="AB1018" s="25"/>
      <c r="AC1018" s="25"/>
      <c r="AD1018" s="25"/>
      <c r="AE1018" s="25"/>
      <c r="AF1018" s="25"/>
    </row>
    <row r="1019" spans="1:32" s="2" customFormat="1" ht="63" customHeight="1" x14ac:dyDescent="0.25">
      <c r="A1019" s="8" t="s">
        <v>1202</v>
      </c>
      <c r="B1019" s="6" t="s">
        <v>554</v>
      </c>
      <c r="C1019" s="17">
        <v>0</v>
      </c>
      <c r="D1019" s="17">
        <v>0</v>
      </c>
      <c r="E1019" s="17">
        <v>0</v>
      </c>
      <c r="F1019" s="17">
        <f t="shared" si="238"/>
        <v>0</v>
      </c>
      <c r="G1019" s="17">
        <v>1180</v>
      </c>
      <c r="H1019" s="17">
        <f t="shared" si="247"/>
        <v>1.0445609436435124</v>
      </c>
      <c r="I1019" s="17">
        <f t="shared" si="246"/>
        <v>0</v>
      </c>
      <c r="J1019" s="25"/>
      <c r="K1019" s="25"/>
      <c r="L1019" s="25"/>
      <c r="M1019" s="25"/>
      <c r="N1019" s="25"/>
      <c r="O1019" s="25"/>
      <c r="P1019" s="25"/>
      <c r="Q1019" s="25"/>
      <c r="R1019" s="25"/>
      <c r="S1019" s="25"/>
      <c r="T1019" s="25"/>
      <c r="U1019" s="25"/>
      <c r="V1019" s="25"/>
      <c r="W1019" s="25"/>
      <c r="X1019" s="25"/>
      <c r="Y1019" s="25"/>
      <c r="Z1019" s="25"/>
      <c r="AA1019" s="25"/>
      <c r="AB1019" s="25"/>
      <c r="AC1019" s="25"/>
      <c r="AD1019" s="25"/>
      <c r="AE1019" s="25"/>
      <c r="AF1019" s="25"/>
    </row>
    <row r="1020" spans="1:32" s="2" customFormat="1" ht="47.25" customHeight="1" x14ac:dyDescent="0.25">
      <c r="A1020" s="8" t="s">
        <v>1203</v>
      </c>
      <c r="B1020" s="6" t="s">
        <v>555</v>
      </c>
      <c r="C1020" s="17">
        <v>0</v>
      </c>
      <c r="D1020" s="17">
        <v>0</v>
      </c>
      <c r="E1020" s="17">
        <v>0</v>
      </c>
      <c r="F1020" s="17">
        <f t="shared" si="238"/>
        <v>0</v>
      </c>
      <c r="G1020" s="17">
        <v>2178</v>
      </c>
      <c r="H1020" s="17">
        <f t="shared" si="247"/>
        <v>1.0445609436435124</v>
      </c>
      <c r="I1020" s="17">
        <f t="shared" si="246"/>
        <v>0</v>
      </c>
      <c r="J1020" s="25"/>
      <c r="K1020" s="25"/>
      <c r="L1020" s="25"/>
      <c r="M1020" s="25"/>
      <c r="N1020" s="25"/>
      <c r="O1020" s="25"/>
      <c r="P1020" s="25"/>
      <c r="Q1020" s="25"/>
      <c r="R1020" s="25"/>
      <c r="S1020" s="25"/>
      <c r="T1020" s="25"/>
      <c r="U1020" s="25"/>
      <c r="V1020" s="25"/>
      <c r="W1020" s="25"/>
      <c r="X1020" s="25"/>
      <c r="Y1020" s="25"/>
      <c r="Z1020" s="25"/>
      <c r="AA1020" s="25"/>
      <c r="AB1020" s="25"/>
      <c r="AC1020" s="25"/>
      <c r="AD1020" s="25"/>
      <c r="AE1020" s="25"/>
      <c r="AF1020" s="25"/>
    </row>
    <row r="1021" spans="1:32" s="2" customFormat="1" ht="63" customHeight="1" x14ac:dyDescent="0.25">
      <c r="A1021" s="8" t="s">
        <v>1204</v>
      </c>
      <c r="B1021" s="6" t="s">
        <v>556</v>
      </c>
      <c r="C1021" s="17">
        <v>0</v>
      </c>
      <c r="D1021" s="17">
        <v>0</v>
      </c>
      <c r="E1021" s="17">
        <v>0</v>
      </c>
      <c r="F1021" s="17">
        <f t="shared" si="238"/>
        <v>0</v>
      </c>
      <c r="G1021" s="17">
        <v>16601</v>
      </c>
      <c r="H1021" s="17">
        <f t="shared" si="247"/>
        <v>1.0445609436435124</v>
      </c>
      <c r="I1021" s="17">
        <f t="shared" si="246"/>
        <v>0</v>
      </c>
      <c r="J1021" s="25"/>
      <c r="K1021" s="25"/>
      <c r="L1021" s="25"/>
      <c r="M1021" s="25"/>
      <c r="N1021" s="25"/>
      <c r="O1021" s="25"/>
      <c r="P1021" s="25"/>
      <c r="Q1021" s="25"/>
      <c r="R1021" s="25"/>
      <c r="S1021" s="25"/>
      <c r="T1021" s="25"/>
      <c r="U1021" s="25"/>
      <c r="V1021" s="25"/>
      <c r="W1021" s="25"/>
      <c r="X1021" s="25"/>
      <c r="Y1021" s="25"/>
      <c r="Z1021" s="25"/>
      <c r="AA1021" s="25"/>
      <c r="AB1021" s="25"/>
      <c r="AC1021" s="25"/>
      <c r="AD1021" s="25"/>
      <c r="AE1021" s="25"/>
      <c r="AF1021" s="25"/>
    </row>
    <row r="1022" spans="1:32" s="2" customFormat="1" ht="47.25" customHeight="1" x14ac:dyDescent="0.25">
      <c r="A1022" s="8" t="s">
        <v>1205</v>
      </c>
      <c r="B1022" s="6" t="s">
        <v>557</v>
      </c>
      <c r="C1022" s="17">
        <v>0</v>
      </c>
      <c r="D1022" s="17">
        <v>0</v>
      </c>
      <c r="E1022" s="17">
        <v>0</v>
      </c>
      <c r="F1022" s="17">
        <f t="shared" si="238"/>
        <v>0</v>
      </c>
      <c r="G1022" s="17">
        <v>24685</v>
      </c>
      <c r="H1022" s="17">
        <f t="shared" si="247"/>
        <v>1.0445609436435124</v>
      </c>
      <c r="I1022" s="17">
        <f t="shared" si="246"/>
        <v>0</v>
      </c>
      <c r="J1022" s="25"/>
      <c r="K1022" s="25"/>
      <c r="L1022" s="25"/>
      <c r="M1022" s="25"/>
      <c r="N1022" s="25"/>
      <c r="O1022" s="25"/>
      <c r="P1022" s="25"/>
      <c r="Q1022" s="25"/>
      <c r="R1022" s="25"/>
      <c r="S1022" s="25"/>
      <c r="T1022" s="25"/>
      <c r="U1022" s="25"/>
      <c r="V1022" s="25"/>
      <c r="W1022" s="25"/>
      <c r="X1022" s="25"/>
      <c r="Y1022" s="25"/>
      <c r="Z1022" s="25"/>
      <c r="AA1022" s="25"/>
      <c r="AB1022" s="25"/>
      <c r="AC1022" s="25"/>
      <c r="AD1022" s="25"/>
      <c r="AE1022" s="25"/>
      <c r="AF1022" s="25"/>
    </row>
    <row r="1023" spans="1:32" s="2" customFormat="1" ht="63" customHeight="1" x14ac:dyDescent="0.25">
      <c r="A1023" s="8" t="s">
        <v>1206</v>
      </c>
      <c r="B1023" s="6" t="s">
        <v>558</v>
      </c>
      <c r="C1023" s="17">
        <v>0</v>
      </c>
      <c r="D1023" s="17">
        <v>0</v>
      </c>
      <c r="E1023" s="17">
        <v>0</v>
      </c>
      <c r="F1023" s="17">
        <f t="shared" si="238"/>
        <v>0</v>
      </c>
      <c r="G1023" s="17">
        <v>13281</v>
      </c>
      <c r="H1023" s="17">
        <f t="shared" si="247"/>
        <v>1.0445609436435124</v>
      </c>
      <c r="I1023" s="17">
        <f t="shared" si="246"/>
        <v>0</v>
      </c>
      <c r="J1023" s="25"/>
      <c r="K1023" s="25"/>
      <c r="L1023" s="25"/>
      <c r="M1023" s="25"/>
      <c r="N1023" s="25"/>
      <c r="O1023" s="25"/>
      <c r="P1023" s="25"/>
      <c r="Q1023" s="25"/>
      <c r="R1023" s="25"/>
      <c r="S1023" s="25"/>
      <c r="T1023" s="25"/>
      <c r="U1023" s="25"/>
      <c r="V1023" s="25"/>
      <c r="W1023" s="25"/>
      <c r="X1023" s="25"/>
      <c r="Y1023" s="25"/>
      <c r="Z1023" s="25"/>
      <c r="AA1023" s="25"/>
      <c r="AB1023" s="25"/>
      <c r="AC1023" s="25"/>
      <c r="AD1023" s="25"/>
      <c r="AE1023" s="25"/>
      <c r="AF1023" s="25"/>
    </row>
    <row r="1024" spans="1:32" s="2" customFormat="1" ht="47.25" customHeight="1" x14ac:dyDescent="0.25">
      <c r="A1024" s="8" t="s">
        <v>1207</v>
      </c>
      <c r="B1024" s="6" t="s">
        <v>559</v>
      </c>
      <c r="C1024" s="17">
        <v>0</v>
      </c>
      <c r="D1024" s="17">
        <v>0</v>
      </c>
      <c r="E1024" s="17">
        <v>0</v>
      </c>
      <c r="F1024" s="17">
        <f t="shared" si="238"/>
        <v>0</v>
      </c>
      <c r="G1024" s="17">
        <v>21064</v>
      </c>
      <c r="H1024" s="17">
        <f t="shared" si="247"/>
        <v>1.0445609436435124</v>
      </c>
      <c r="I1024" s="17">
        <f t="shared" si="246"/>
        <v>0</v>
      </c>
      <c r="J1024" s="25"/>
      <c r="K1024" s="25"/>
      <c r="L1024" s="25"/>
      <c r="M1024" s="25"/>
      <c r="N1024" s="25"/>
      <c r="O1024" s="25"/>
      <c r="P1024" s="25"/>
      <c r="Q1024" s="25"/>
      <c r="R1024" s="25"/>
      <c r="S1024" s="25"/>
      <c r="T1024" s="25"/>
      <c r="U1024" s="25"/>
      <c r="V1024" s="25"/>
      <c r="W1024" s="25"/>
      <c r="X1024" s="25"/>
      <c r="Y1024" s="25"/>
      <c r="Z1024" s="25"/>
      <c r="AA1024" s="25"/>
      <c r="AB1024" s="25"/>
      <c r="AC1024" s="25"/>
      <c r="AD1024" s="25"/>
      <c r="AE1024" s="25"/>
      <c r="AF1024" s="25"/>
    </row>
    <row r="1025" spans="1:32" s="2" customFormat="1" ht="63" customHeight="1" x14ac:dyDescent="0.25">
      <c r="A1025" s="8" t="s">
        <v>1208</v>
      </c>
      <c r="B1025" s="6" t="s">
        <v>560</v>
      </c>
      <c r="C1025" s="17">
        <v>0</v>
      </c>
      <c r="D1025" s="17">
        <v>0</v>
      </c>
      <c r="E1025" s="17">
        <v>0</v>
      </c>
      <c r="F1025" s="17">
        <f t="shared" si="238"/>
        <v>0</v>
      </c>
      <c r="G1025" s="17">
        <v>8989</v>
      </c>
      <c r="H1025" s="17">
        <f t="shared" si="247"/>
        <v>1.0445609436435124</v>
      </c>
      <c r="I1025" s="17">
        <f t="shared" si="246"/>
        <v>0</v>
      </c>
      <c r="J1025" s="25"/>
      <c r="K1025" s="25"/>
      <c r="L1025" s="25"/>
      <c r="M1025" s="25"/>
      <c r="N1025" s="25"/>
      <c r="O1025" s="25"/>
      <c r="P1025" s="25"/>
      <c r="Q1025" s="25"/>
      <c r="R1025" s="25"/>
      <c r="S1025" s="25"/>
      <c r="T1025" s="25"/>
      <c r="U1025" s="25"/>
      <c r="V1025" s="25"/>
      <c r="W1025" s="25"/>
      <c r="X1025" s="25"/>
      <c r="Y1025" s="25"/>
      <c r="Z1025" s="25"/>
      <c r="AA1025" s="25"/>
      <c r="AB1025" s="25"/>
      <c r="AC1025" s="25"/>
      <c r="AD1025" s="25"/>
      <c r="AE1025" s="25"/>
      <c r="AF1025" s="25"/>
    </row>
    <row r="1026" spans="1:32" s="2" customFormat="1" ht="47.25" customHeight="1" x14ac:dyDescent="0.25">
      <c r="A1026" s="8" t="s">
        <v>1209</v>
      </c>
      <c r="B1026" s="6" t="s">
        <v>561</v>
      </c>
      <c r="C1026" s="17">
        <v>0</v>
      </c>
      <c r="D1026" s="17">
        <v>0</v>
      </c>
      <c r="E1026" s="17">
        <v>0</v>
      </c>
      <c r="F1026" s="17">
        <f t="shared" si="238"/>
        <v>0</v>
      </c>
      <c r="G1026" s="17">
        <v>12624</v>
      </c>
      <c r="H1026" s="17">
        <f t="shared" si="247"/>
        <v>1.0445609436435124</v>
      </c>
      <c r="I1026" s="17">
        <f t="shared" si="246"/>
        <v>0</v>
      </c>
      <c r="J1026" s="25"/>
      <c r="K1026" s="25"/>
      <c r="L1026" s="25"/>
      <c r="M1026" s="25"/>
      <c r="N1026" s="25"/>
      <c r="O1026" s="25"/>
      <c r="P1026" s="25"/>
      <c r="Q1026" s="25"/>
      <c r="R1026" s="25"/>
      <c r="S1026" s="25"/>
      <c r="T1026" s="25"/>
      <c r="U1026" s="25"/>
      <c r="V1026" s="25"/>
      <c r="W1026" s="25"/>
      <c r="X1026" s="25"/>
      <c r="Y1026" s="25"/>
      <c r="Z1026" s="25"/>
      <c r="AA1026" s="25"/>
      <c r="AB1026" s="25"/>
      <c r="AC1026" s="25"/>
      <c r="AD1026" s="25"/>
      <c r="AE1026" s="25"/>
      <c r="AF1026" s="25"/>
    </row>
    <row r="1027" spans="1:32" s="2" customFormat="1" ht="63" customHeight="1" x14ac:dyDescent="0.25">
      <c r="A1027" s="8" t="s">
        <v>1210</v>
      </c>
      <c r="B1027" s="6" t="s">
        <v>228</v>
      </c>
      <c r="C1027" s="17">
        <v>0</v>
      </c>
      <c r="D1027" s="17">
        <v>0</v>
      </c>
      <c r="E1027" s="17">
        <v>0</v>
      </c>
      <c r="F1027" s="17">
        <f t="shared" si="238"/>
        <v>0</v>
      </c>
      <c r="G1027" s="17">
        <v>6966</v>
      </c>
      <c r="H1027" s="17">
        <f t="shared" si="247"/>
        <v>1.0445609436435124</v>
      </c>
      <c r="I1027" s="17">
        <f t="shared" si="246"/>
        <v>0</v>
      </c>
      <c r="J1027" s="25"/>
      <c r="K1027" s="25"/>
      <c r="L1027" s="25"/>
      <c r="M1027" s="25"/>
      <c r="N1027" s="25"/>
      <c r="O1027" s="25"/>
      <c r="P1027" s="25"/>
      <c r="Q1027" s="25"/>
      <c r="R1027" s="25"/>
      <c r="S1027" s="25"/>
      <c r="T1027" s="25"/>
      <c r="U1027" s="25"/>
      <c r="V1027" s="25"/>
      <c r="W1027" s="25"/>
      <c r="X1027" s="25"/>
      <c r="Y1027" s="25"/>
      <c r="Z1027" s="25"/>
      <c r="AA1027" s="25"/>
      <c r="AB1027" s="25"/>
      <c r="AC1027" s="25"/>
      <c r="AD1027" s="25"/>
      <c r="AE1027" s="25"/>
      <c r="AF1027" s="25"/>
    </row>
    <row r="1028" spans="1:32" s="2" customFormat="1" ht="47.25" customHeight="1" x14ac:dyDescent="0.25">
      <c r="A1028" s="8" t="s">
        <v>1211</v>
      </c>
      <c r="B1028" s="6" t="s">
        <v>562</v>
      </c>
      <c r="C1028" s="17">
        <v>0</v>
      </c>
      <c r="D1028" s="17">
        <v>0</v>
      </c>
      <c r="E1028" s="17">
        <v>0</v>
      </c>
      <c r="F1028" s="17">
        <f t="shared" si="238"/>
        <v>0</v>
      </c>
      <c r="G1028" s="17">
        <v>10416</v>
      </c>
      <c r="H1028" s="17">
        <f t="shared" si="247"/>
        <v>1.0445609436435124</v>
      </c>
      <c r="I1028" s="17">
        <f t="shared" si="246"/>
        <v>0</v>
      </c>
      <c r="J1028" s="25"/>
      <c r="K1028" s="25"/>
      <c r="L1028" s="25"/>
      <c r="M1028" s="25"/>
      <c r="N1028" s="25"/>
      <c r="O1028" s="25"/>
      <c r="P1028" s="25"/>
      <c r="Q1028" s="25"/>
      <c r="R1028" s="25"/>
      <c r="S1028" s="25"/>
      <c r="T1028" s="25"/>
      <c r="U1028" s="25"/>
      <c r="V1028" s="25"/>
      <c r="W1028" s="25"/>
      <c r="X1028" s="25"/>
      <c r="Y1028" s="25"/>
      <c r="Z1028" s="25"/>
      <c r="AA1028" s="25"/>
      <c r="AB1028" s="25"/>
      <c r="AC1028" s="25"/>
      <c r="AD1028" s="25"/>
      <c r="AE1028" s="25"/>
      <c r="AF1028" s="25"/>
    </row>
    <row r="1029" spans="1:32" s="2" customFormat="1" ht="63" customHeight="1" x14ac:dyDescent="0.25">
      <c r="A1029" s="8" t="s">
        <v>1212</v>
      </c>
      <c r="B1029" s="6" t="s">
        <v>563</v>
      </c>
      <c r="C1029" s="17">
        <v>0</v>
      </c>
      <c r="D1029" s="17">
        <v>0</v>
      </c>
      <c r="E1029" s="17">
        <v>0</v>
      </c>
      <c r="F1029" s="17">
        <f t="shared" si="238"/>
        <v>0</v>
      </c>
      <c r="G1029" s="17">
        <v>4647</v>
      </c>
      <c r="H1029" s="17">
        <f t="shared" si="247"/>
        <v>1.0445609436435124</v>
      </c>
      <c r="I1029" s="17">
        <f t="shared" si="246"/>
        <v>0</v>
      </c>
      <c r="J1029" s="25"/>
      <c r="K1029" s="25"/>
      <c r="L1029" s="25"/>
      <c r="M1029" s="25"/>
      <c r="N1029" s="25"/>
      <c r="O1029" s="25"/>
      <c r="P1029" s="25"/>
      <c r="Q1029" s="25"/>
      <c r="R1029" s="25"/>
      <c r="S1029" s="25"/>
      <c r="T1029" s="25"/>
      <c r="U1029" s="25"/>
      <c r="V1029" s="25"/>
      <c r="W1029" s="25"/>
      <c r="X1029" s="25"/>
      <c r="Y1029" s="25"/>
      <c r="Z1029" s="25"/>
      <c r="AA1029" s="25"/>
      <c r="AB1029" s="25"/>
      <c r="AC1029" s="25"/>
      <c r="AD1029" s="25"/>
      <c r="AE1029" s="25"/>
      <c r="AF1029" s="25"/>
    </row>
    <row r="1030" spans="1:32" s="2" customFormat="1" ht="47.25" customHeight="1" x14ac:dyDescent="0.25">
      <c r="A1030" s="8" t="s">
        <v>1213</v>
      </c>
      <c r="B1030" s="6" t="s">
        <v>564</v>
      </c>
      <c r="C1030" s="17">
        <v>0</v>
      </c>
      <c r="D1030" s="17">
        <v>0</v>
      </c>
      <c r="E1030" s="17">
        <v>0</v>
      </c>
      <c r="F1030" s="17">
        <f t="shared" si="238"/>
        <v>0</v>
      </c>
      <c r="G1030" s="17">
        <v>6949</v>
      </c>
      <c r="H1030" s="17">
        <f t="shared" si="247"/>
        <v>1.0445609436435124</v>
      </c>
      <c r="I1030" s="17">
        <f t="shared" si="246"/>
        <v>0</v>
      </c>
      <c r="J1030" s="25"/>
      <c r="K1030" s="25"/>
      <c r="L1030" s="25"/>
      <c r="M1030" s="25"/>
      <c r="N1030" s="25"/>
      <c r="O1030" s="25"/>
      <c r="P1030" s="25"/>
      <c r="Q1030" s="25"/>
      <c r="R1030" s="25"/>
      <c r="S1030" s="25"/>
      <c r="T1030" s="25"/>
      <c r="U1030" s="25"/>
      <c r="V1030" s="25"/>
      <c r="W1030" s="25"/>
      <c r="X1030" s="25"/>
      <c r="Y1030" s="25"/>
      <c r="Z1030" s="25"/>
      <c r="AA1030" s="25"/>
      <c r="AB1030" s="25"/>
      <c r="AC1030" s="25"/>
      <c r="AD1030" s="25"/>
      <c r="AE1030" s="25"/>
      <c r="AF1030" s="25"/>
    </row>
    <row r="1031" spans="1:32" s="2" customFormat="1" ht="63" customHeight="1" x14ac:dyDescent="0.25">
      <c r="A1031" s="8" t="s">
        <v>1214</v>
      </c>
      <c r="B1031" s="6" t="s">
        <v>209</v>
      </c>
      <c r="C1031" s="17">
        <v>373.8</v>
      </c>
      <c r="D1031" s="17">
        <v>212.5</v>
      </c>
      <c r="E1031" s="17">
        <v>1.4430000000000001</v>
      </c>
      <c r="F1031" s="17">
        <f t="shared" ref="F1031:F1094" si="248">(C1031+D1031+E1031)/3</f>
        <v>195.9143333333333</v>
      </c>
      <c r="G1031" s="17" t="s">
        <v>10</v>
      </c>
      <c r="H1031" s="17" t="s">
        <v>10</v>
      </c>
      <c r="I1031" s="17">
        <f>SUM(I1032:I1069)</f>
        <v>544.43263313411967</v>
      </c>
      <c r="J1031" s="25"/>
      <c r="K1031" s="25"/>
      <c r="L1031" s="25"/>
      <c r="M1031" s="25"/>
      <c r="N1031" s="25"/>
      <c r="O1031" s="25"/>
      <c r="P1031" s="25"/>
      <c r="Q1031" s="25"/>
      <c r="R1031" s="25"/>
      <c r="S1031" s="25"/>
      <c r="T1031" s="25"/>
      <c r="U1031" s="25"/>
      <c r="V1031" s="25"/>
      <c r="W1031" s="25"/>
      <c r="X1031" s="25"/>
      <c r="Y1031" s="25"/>
      <c r="Z1031" s="25"/>
      <c r="AA1031" s="25"/>
      <c r="AB1031" s="25"/>
      <c r="AC1031" s="25"/>
      <c r="AD1031" s="25"/>
      <c r="AE1031" s="25"/>
      <c r="AF1031" s="25"/>
    </row>
    <row r="1032" spans="1:32" s="2" customFormat="1" ht="47.25" customHeight="1" x14ac:dyDescent="0.25">
      <c r="A1032" s="8" t="s">
        <v>1215</v>
      </c>
      <c r="B1032" s="6" t="s">
        <v>221</v>
      </c>
      <c r="C1032" s="17">
        <v>0</v>
      </c>
      <c r="D1032" s="17">
        <v>0</v>
      </c>
      <c r="E1032" s="17">
        <v>0</v>
      </c>
      <c r="F1032" s="17">
        <f t="shared" si="248"/>
        <v>0</v>
      </c>
      <c r="G1032" s="17">
        <v>4258</v>
      </c>
      <c r="H1032" s="17">
        <f t="shared" si="247"/>
        <v>1.0445609436435124</v>
      </c>
      <c r="I1032" s="17">
        <f t="shared" ref="I1032:I1069" si="249">(F1032*G1032*H1032)/1000</f>
        <v>0</v>
      </c>
      <c r="J1032" s="25"/>
      <c r="K1032" s="25"/>
      <c r="L1032" s="25"/>
      <c r="M1032" s="25"/>
      <c r="N1032" s="25"/>
      <c r="O1032" s="25"/>
      <c r="P1032" s="25"/>
      <c r="Q1032" s="25"/>
      <c r="R1032" s="25"/>
      <c r="S1032" s="25"/>
      <c r="T1032" s="25"/>
      <c r="U1032" s="25"/>
      <c r="V1032" s="25"/>
      <c r="W1032" s="25"/>
      <c r="X1032" s="25"/>
      <c r="Y1032" s="25"/>
      <c r="Z1032" s="25"/>
      <c r="AA1032" s="25"/>
      <c r="AB1032" s="25"/>
      <c r="AC1032" s="25"/>
      <c r="AD1032" s="25"/>
      <c r="AE1032" s="25"/>
      <c r="AF1032" s="25"/>
    </row>
    <row r="1033" spans="1:32" s="2" customFormat="1" ht="15.75" customHeight="1" x14ac:dyDescent="0.25">
      <c r="A1033" s="8" t="s">
        <v>1216</v>
      </c>
      <c r="B1033" s="6" t="s">
        <v>545</v>
      </c>
      <c r="C1033" s="17">
        <v>0</v>
      </c>
      <c r="D1033" s="17">
        <v>0</v>
      </c>
      <c r="E1033" s="17">
        <v>0</v>
      </c>
      <c r="F1033" s="17">
        <f t="shared" si="248"/>
        <v>0</v>
      </c>
      <c r="G1033" s="17">
        <v>2661</v>
      </c>
      <c r="H1033" s="17">
        <f t="shared" si="247"/>
        <v>1.0445609436435124</v>
      </c>
      <c r="I1033" s="17">
        <f t="shared" si="249"/>
        <v>0</v>
      </c>
      <c r="J1033" s="25"/>
      <c r="K1033" s="25"/>
      <c r="L1033" s="25"/>
      <c r="M1033" s="25"/>
      <c r="N1033" s="25"/>
      <c r="O1033" s="25"/>
      <c r="P1033" s="25"/>
      <c r="Q1033" s="25"/>
      <c r="R1033" s="25"/>
      <c r="S1033" s="25"/>
      <c r="T1033" s="25"/>
      <c r="U1033" s="25"/>
      <c r="V1033" s="25"/>
      <c r="W1033" s="25"/>
      <c r="X1033" s="25"/>
      <c r="Y1033" s="25"/>
      <c r="Z1033" s="25"/>
      <c r="AA1033" s="25"/>
      <c r="AB1033" s="25"/>
      <c r="AC1033" s="25"/>
      <c r="AD1033" s="25"/>
      <c r="AE1033" s="25"/>
      <c r="AF1033" s="25"/>
    </row>
    <row r="1034" spans="1:32" s="2" customFormat="1" ht="47.25" customHeight="1" x14ac:dyDescent="0.25">
      <c r="A1034" s="8" t="s">
        <v>1217</v>
      </c>
      <c r="B1034" s="6" t="s">
        <v>222</v>
      </c>
      <c r="C1034" s="17">
        <v>0</v>
      </c>
      <c r="D1034" s="17">
        <v>0</v>
      </c>
      <c r="E1034" s="17">
        <v>0</v>
      </c>
      <c r="F1034" s="17">
        <f t="shared" si="248"/>
        <v>0</v>
      </c>
      <c r="G1034" s="17">
        <v>2305</v>
      </c>
      <c r="H1034" s="17">
        <f t="shared" si="247"/>
        <v>1.0445609436435124</v>
      </c>
      <c r="I1034" s="17">
        <f t="shared" si="249"/>
        <v>0</v>
      </c>
      <c r="J1034" s="25"/>
      <c r="K1034" s="25"/>
      <c r="L1034" s="25"/>
      <c r="M1034" s="25"/>
      <c r="N1034" s="25"/>
      <c r="O1034" s="25"/>
      <c r="P1034" s="25"/>
      <c r="Q1034" s="25"/>
      <c r="R1034" s="25"/>
      <c r="S1034" s="25"/>
      <c r="T1034" s="25"/>
      <c r="U1034" s="25"/>
      <c r="V1034" s="25"/>
      <c r="W1034" s="25"/>
      <c r="X1034" s="25"/>
      <c r="Y1034" s="25"/>
      <c r="Z1034" s="25"/>
      <c r="AA1034" s="25"/>
      <c r="AB1034" s="25"/>
      <c r="AC1034" s="25"/>
      <c r="AD1034" s="25"/>
      <c r="AE1034" s="25"/>
      <c r="AF1034" s="25"/>
    </row>
    <row r="1035" spans="1:32" s="2" customFormat="1" ht="47.25" customHeight="1" x14ac:dyDescent="0.25">
      <c r="A1035" s="8" t="s">
        <v>1218</v>
      </c>
      <c r="B1035" s="6" t="s">
        <v>223</v>
      </c>
      <c r="C1035" s="17">
        <v>0</v>
      </c>
      <c r="D1035" s="17">
        <v>0</v>
      </c>
      <c r="E1035" s="17">
        <v>0</v>
      </c>
      <c r="F1035" s="17">
        <f t="shared" si="248"/>
        <v>0</v>
      </c>
      <c r="G1035" s="17">
        <v>3751</v>
      </c>
      <c r="H1035" s="17">
        <f t="shared" si="247"/>
        <v>1.0445609436435124</v>
      </c>
      <c r="I1035" s="17">
        <f t="shared" si="249"/>
        <v>0</v>
      </c>
      <c r="J1035" s="25"/>
      <c r="K1035" s="25"/>
      <c r="L1035" s="25"/>
      <c r="M1035" s="25"/>
      <c r="N1035" s="25"/>
      <c r="O1035" s="25"/>
      <c r="P1035" s="25"/>
      <c r="Q1035" s="25"/>
      <c r="R1035" s="25"/>
      <c r="S1035" s="25"/>
      <c r="T1035" s="25"/>
      <c r="U1035" s="25"/>
      <c r="V1035" s="25"/>
      <c r="W1035" s="25"/>
      <c r="X1035" s="25"/>
      <c r="Y1035" s="25"/>
      <c r="Z1035" s="25"/>
      <c r="AA1035" s="25"/>
      <c r="AB1035" s="25"/>
      <c r="AC1035" s="25"/>
      <c r="AD1035" s="25"/>
      <c r="AE1035" s="25"/>
      <c r="AF1035" s="25"/>
    </row>
    <row r="1036" spans="1:32" s="2" customFormat="1" ht="63" customHeight="1" x14ac:dyDescent="0.25">
      <c r="A1036" s="8" t="s">
        <v>1219</v>
      </c>
      <c r="B1036" s="6" t="s">
        <v>224</v>
      </c>
      <c r="C1036" s="17">
        <v>0</v>
      </c>
      <c r="D1036" s="17">
        <v>0</v>
      </c>
      <c r="E1036" s="17">
        <v>0</v>
      </c>
      <c r="F1036" s="17">
        <f t="shared" si="248"/>
        <v>0</v>
      </c>
      <c r="G1036" s="17">
        <v>4922</v>
      </c>
      <c r="H1036" s="17">
        <f t="shared" si="247"/>
        <v>1.0445609436435124</v>
      </c>
      <c r="I1036" s="17">
        <f t="shared" si="249"/>
        <v>0</v>
      </c>
      <c r="J1036" s="25"/>
      <c r="K1036" s="25"/>
      <c r="L1036" s="25"/>
      <c r="M1036" s="25"/>
      <c r="N1036" s="25"/>
      <c r="O1036" s="25"/>
      <c r="P1036" s="25"/>
      <c r="Q1036" s="25"/>
      <c r="R1036" s="25"/>
      <c r="S1036" s="25"/>
      <c r="T1036" s="25"/>
      <c r="U1036" s="25"/>
      <c r="V1036" s="25"/>
      <c r="W1036" s="25"/>
      <c r="X1036" s="25"/>
      <c r="Y1036" s="25"/>
      <c r="Z1036" s="25"/>
      <c r="AA1036" s="25"/>
      <c r="AB1036" s="25"/>
      <c r="AC1036" s="25"/>
      <c r="AD1036" s="25"/>
      <c r="AE1036" s="25"/>
      <c r="AF1036" s="25"/>
    </row>
    <row r="1037" spans="1:32" s="2" customFormat="1" ht="47.25" customHeight="1" x14ac:dyDescent="0.25">
      <c r="A1037" s="8" t="s">
        <v>1220</v>
      </c>
      <c r="B1037" s="6" t="s">
        <v>225</v>
      </c>
      <c r="C1037" s="17">
        <v>0</v>
      </c>
      <c r="D1037" s="17">
        <v>0</v>
      </c>
      <c r="E1037" s="17">
        <v>0</v>
      </c>
      <c r="F1037" s="17">
        <f t="shared" si="248"/>
        <v>0</v>
      </c>
      <c r="G1037" s="17">
        <v>3076</v>
      </c>
      <c r="H1037" s="17">
        <f t="shared" si="247"/>
        <v>1.0445609436435124</v>
      </c>
      <c r="I1037" s="17">
        <f t="shared" si="249"/>
        <v>0</v>
      </c>
      <c r="J1037" s="25"/>
      <c r="K1037" s="25"/>
      <c r="L1037" s="25"/>
      <c r="M1037" s="25"/>
      <c r="N1037" s="25"/>
      <c r="O1037" s="25"/>
      <c r="P1037" s="25"/>
      <c r="Q1037" s="25"/>
      <c r="R1037" s="25"/>
      <c r="S1037" s="25"/>
      <c r="T1037" s="25"/>
      <c r="U1037" s="25"/>
      <c r="V1037" s="25"/>
      <c r="W1037" s="25"/>
      <c r="X1037" s="25"/>
      <c r="Y1037" s="25"/>
      <c r="Z1037" s="25"/>
      <c r="AA1037" s="25"/>
      <c r="AB1037" s="25"/>
      <c r="AC1037" s="25"/>
      <c r="AD1037" s="25"/>
      <c r="AE1037" s="25"/>
      <c r="AF1037" s="25"/>
    </row>
    <row r="1038" spans="1:32" s="2" customFormat="1" ht="63" customHeight="1" x14ac:dyDescent="0.25">
      <c r="A1038" s="8" t="s">
        <v>1221</v>
      </c>
      <c r="B1038" s="6" t="s">
        <v>226</v>
      </c>
      <c r="C1038" s="17">
        <v>0</v>
      </c>
      <c r="D1038" s="17">
        <v>0</v>
      </c>
      <c r="E1038" s="17">
        <v>6.3E-2</v>
      </c>
      <c r="F1038" s="17">
        <f t="shared" si="248"/>
        <v>2.1000000000000001E-2</v>
      </c>
      <c r="G1038" s="17">
        <v>2664</v>
      </c>
      <c r="H1038" s="17">
        <f t="shared" si="247"/>
        <v>1.0445609436435124</v>
      </c>
      <c r="I1038" s="17">
        <f t="shared" si="249"/>
        <v>5.8436917431192663E-2</v>
      </c>
      <c r="J1038" s="25"/>
      <c r="K1038" s="25"/>
      <c r="L1038" s="25"/>
      <c r="M1038" s="25"/>
      <c r="N1038" s="25"/>
      <c r="O1038" s="25"/>
      <c r="P1038" s="25"/>
      <c r="Q1038" s="25"/>
      <c r="R1038" s="25"/>
      <c r="S1038" s="25"/>
      <c r="T1038" s="25"/>
      <c r="U1038" s="25"/>
      <c r="V1038" s="25"/>
      <c r="W1038" s="25"/>
      <c r="X1038" s="25"/>
      <c r="Y1038" s="25"/>
      <c r="Z1038" s="25"/>
      <c r="AA1038" s="25"/>
      <c r="AB1038" s="25"/>
      <c r="AC1038" s="25"/>
      <c r="AD1038" s="25"/>
      <c r="AE1038" s="25"/>
      <c r="AF1038" s="25"/>
    </row>
    <row r="1039" spans="1:32" s="2" customFormat="1" ht="47.25" customHeight="1" x14ac:dyDescent="0.25">
      <c r="A1039" s="8" t="s">
        <v>1222</v>
      </c>
      <c r="B1039" s="6" t="s">
        <v>227</v>
      </c>
      <c r="C1039" s="17">
        <v>0</v>
      </c>
      <c r="D1039" s="17">
        <v>0</v>
      </c>
      <c r="E1039" s="17">
        <v>0.1</v>
      </c>
      <c r="F1039" s="17">
        <f t="shared" si="248"/>
        <v>3.3333333333333333E-2</v>
      </c>
      <c r="G1039" s="17">
        <v>4195</v>
      </c>
      <c r="H1039" s="17">
        <f t="shared" si="247"/>
        <v>1.0445609436435124</v>
      </c>
      <c r="I1039" s="17">
        <f t="shared" si="249"/>
        <v>0.14606443861948448</v>
      </c>
      <c r="J1039" s="25"/>
      <c r="K1039" s="25"/>
      <c r="L1039" s="25"/>
      <c r="M1039" s="25"/>
      <c r="N1039" s="25"/>
      <c r="O1039" s="25"/>
      <c r="P1039" s="25"/>
      <c r="Q1039" s="25"/>
      <c r="R1039" s="25"/>
      <c r="S1039" s="25"/>
      <c r="T1039" s="25"/>
      <c r="U1039" s="25"/>
      <c r="V1039" s="25"/>
      <c r="W1039" s="25"/>
      <c r="X1039" s="25"/>
      <c r="Y1039" s="25"/>
      <c r="Z1039" s="25"/>
      <c r="AA1039" s="25"/>
      <c r="AB1039" s="25"/>
      <c r="AC1039" s="25"/>
      <c r="AD1039" s="25"/>
      <c r="AE1039" s="25"/>
      <c r="AF1039" s="25"/>
    </row>
    <row r="1040" spans="1:32" s="2" customFormat="1" ht="63" customHeight="1" x14ac:dyDescent="0.25">
      <c r="A1040" s="8" t="s">
        <v>1223</v>
      </c>
      <c r="B1040" s="6" t="s">
        <v>214</v>
      </c>
      <c r="C1040" s="17">
        <v>0</v>
      </c>
      <c r="D1040" s="17">
        <v>0</v>
      </c>
      <c r="E1040" s="17">
        <v>0</v>
      </c>
      <c r="F1040" s="17">
        <f t="shared" si="248"/>
        <v>0</v>
      </c>
      <c r="G1040" s="17">
        <v>1606</v>
      </c>
      <c r="H1040" s="17">
        <f t="shared" si="247"/>
        <v>1.0445609436435124</v>
      </c>
      <c r="I1040" s="17">
        <f t="shared" si="249"/>
        <v>0</v>
      </c>
      <c r="J1040" s="25"/>
      <c r="K1040" s="25"/>
      <c r="L1040" s="25"/>
      <c r="M1040" s="25"/>
      <c r="N1040" s="25"/>
      <c r="O1040" s="25"/>
      <c r="P1040" s="25"/>
      <c r="Q1040" s="25"/>
      <c r="R1040" s="25"/>
      <c r="S1040" s="25"/>
      <c r="T1040" s="25"/>
      <c r="U1040" s="25"/>
      <c r="V1040" s="25"/>
      <c r="W1040" s="25"/>
      <c r="X1040" s="25"/>
      <c r="Y1040" s="25"/>
      <c r="Z1040" s="25"/>
      <c r="AA1040" s="25"/>
      <c r="AB1040" s="25"/>
      <c r="AC1040" s="25"/>
      <c r="AD1040" s="25"/>
      <c r="AE1040" s="25"/>
      <c r="AF1040" s="25"/>
    </row>
    <row r="1041" spans="1:32" s="2" customFormat="1" ht="47.25" customHeight="1" x14ac:dyDescent="0.25">
      <c r="A1041" s="8" t="s">
        <v>1224</v>
      </c>
      <c r="B1041" s="6" t="s">
        <v>215</v>
      </c>
      <c r="C1041" s="17">
        <v>0</v>
      </c>
      <c r="D1041" s="17">
        <v>0</v>
      </c>
      <c r="E1041" s="17">
        <v>0.25</v>
      </c>
      <c r="F1041" s="17">
        <f t="shared" si="248"/>
        <v>8.3333333333333329E-2</v>
      </c>
      <c r="G1041" s="17">
        <v>1701</v>
      </c>
      <c r="H1041" s="17">
        <f t="shared" si="247"/>
        <v>1.0445609436435124</v>
      </c>
      <c r="I1041" s="17">
        <f t="shared" si="249"/>
        <v>0.1480665137614679</v>
      </c>
      <c r="J1041" s="25"/>
      <c r="K1041" s="25"/>
      <c r="L1041" s="25"/>
      <c r="M1041" s="25"/>
      <c r="N1041" s="25"/>
      <c r="O1041" s="25"/>
      <c r="P1041" s="25"/>
      <c r="Q1041" s="25"/>
      <c r="R1041" s="25"/>
      <c r="S1041" s="25"/>
      <c r="T1041" s="25"/>
      <c r="U1041" s="25"/>
      <c r="V1041" s="25"/>
      <c r="W1041" s="25"/>
      <c r="X1041" s="25"/>
      <c r="Y1041" s="25"/>
      <c r="Z1041" s="25"/>
      <c r="AA1041" s="25"/>
      <c r="AB1041" s="25"/>
      <c r="AC1041" s="25"/>
      <c r="AD1041" s="25"/>
      <c r="AE1041" s="25"/>
      <c r="AF1041" s="25"/>
    </row>
    <row r="1042" spans="1:32" s="2" customFormat="1" ht="63" customHeight="1" x14ac:dyDescent="0.25">
      <c r="A1042" s="8" t="s">
        <v>1225</v>
      </c>
      <c r="B1042" s="6" t="s">
        <v>229</v>
      </c>
      <c r="C1042" s="17">
        <v>0</v>
      </c>
      <c r="D1042" s="17">
        <v>0</v>
      </c>
      <c r="E1042" s="17">
        <v>0</v>
      </c>
      <c r="F1042" s="17">
        <f t="shared" si="248"/>
        <v>0</v>
      </c>
      <c r="G1042" s="17">
        <v>8978</v>
      </c>
      <c r="H1042" s="17">
        <f t="shared" si="247"/>
        <v>1.0445609436435124</v>
      </c>
      <c r="I1042" s="17">
        <f t="shared" si="249"/>
        <v>0</v>
      </c>
      <c r="J1042" s="25"/>
      <c r="K1042" s="25"/>
      <c r="L1042" s="25"/>
      <c r="M1042" s="25"/>
      <c r="N1042" s="25"/>
      <c r="O1042" s="25"/>
      <c r="P1042" s="25"/>
      <c r="Q1042" s="25"/>
      <c r="R1042" s="25"/>
      <c r="S1042" s="25"/>
      <c r="T1042" s="25"/>
      <c r="U1042" s="25"/>
      <c r="V1042" s="25"/>
      <c r="W1042" s="25"/>
      <c r="X1042" s="25"/>
      <c r="Y1042" s="25"/>
      <c r="Z1042" s="25"/>
      <c r="AA1042" s="25"/>
      <c r="AB1042" s="25"/>
      <c r="AC1042" s="25"/>
      <c r="AD1042" s="25"/>
      <c r="AE1042" s="25"/>
      <c r="AF1042" s="25"/>
    </row>
    <row r="1043" spans="1:32" s="2" customFormat="1" ht="47.25" customHeight="1" x14ac:dyDescent="0.25">
      <c r="A1043" s="8" t="s">
        <v>1226</v>
      </c>
      <c r="B1043" s="6" t="s">
        <v>546</v>
      </c>
      <c r="C1043" s="17">
        <v>0</v>
      </c>
      <c r="D1043" s="17">
        <v>0</v>
      </c>
      <c r="E1043" s="17">
        <v>0</v>
      </c>
      <c r="F1043" s="17">
        <f t="shared" si="248"/>
        <v>0</v>
      </c>
      <c r="G1043" s="17">
        <v>16566</v>
      </c>
      <c r="H1043" s="17">
        <f t="shared" si="247"/>
        <v>1.0445609436435124</v>
      </c>
      <c r="I1043" s="17">
        <f t="shared" si="249"/>
        <v>0</v>
      </c>
      <c r="J1043" s="25"/>
      <c r="K1043" s="25"/>
      <c r="L1043" s="25"/>
      <c r="M1043" s="25"/>
      <c r="N1043" s="25"/>
      <c r="O1043" s="25"/>
      <c r="P1043" s="25"/>
      <c r="Q1043" s="25"/>
      <c r="R1043" s="25"/>
      <c r="S1043" s="25"/>
      <c r="T1043" s="25"/>
      <c r="U1043" s="25"/>
      <c r="V1043" s="25"/>
      <c r="W1043" s="25"/>
      <c r="X1043" s="25"/>
      <c r="Y1043" s="25"/>
      <c r="Z1043" s="25"/>
      <c r="AA1043" s="25"/>
      <c r="AB1043" s="25"/>
      <c r="AC1043" s="25"/>
      <c r="AD1043" s="25"/>
      <c r="AE1043" s="25"/>
      <c r="AF1043" s="25"/>
    </row>
    <row r="1044" spans="1:32" s="2" customFormat="1" ht="63" customHeight="1" x14ac:dyDescent="0.25">
      <c r="A1044" s="8" t="s">
        <v>1227</v>
      </c>
      <c r="B1044" s="6" t="s">
        <v>547</v>
      </c>
      <c r="C1044" s="17">
        <v>0</v>
      </c>
      <c r="D1044" s="17">
        <v>0</v>
      </c>
      <c r="E1044" s="17">
        <v>0</v>
      </c>
      <c r="F1044" s="17">
        <f t="shared" si="248"/>
        <v>0</v>
      </c>
      <c r="G1044" s="17">
        <v>5749</v>
      </c>
      <c r="H1044" s="17">
        <f t="shared" si="247"/>
        <v>1.0445609436435124</v>
      </c>
      <c r="I1044" s="17">
        <f t="shared" si="249"/>
        <v>0</v>
      </c>
      <c r="J1044" s="25"/>
      <c r="K1044" s="25"/>
      <c r="L1044" s="25"/>
      <c r="M1044" s="25"/>
      <c r="N1044" s="25"/>
      <c r="O1044" s="25"/>
      <c r="P1044" s="25"/>
      <c r="Q1044" s="25"/>
      <c r="R1044" s="25"/>
      <c r="S1044" s="25"/>
      <c r="T1044" s="25"/>
      <c r="U1044" s="25"/>
      <c r="V1044" s="25"/>
      <c r="W1044" s="25"/>
      <c r="X1044" s="25"/>
      <c r="Y1044" s="25"/>
      <c r="Z1044" s="25"/>
      <c r="AA1044" s="25"/>
      <c r="AB1044" s="25"/>
      <c r="AC1044" s="25"/>
      <c r="AD1044" s="25"/>
      <c r="AE1044" s="25"/>
      <c r="AF1044" s="25"/>
    </row>
    <row r="1045" spans="1:32" s="2" customFormat="1" ht="47.25" customHeight="1" x14ac:dyDescent="0.25">
      <c r="A1045" s="8" t="s">
        <v>1228</v>
      </c>
      <c r="B1045" s="6" t="s">
        <v>548</v>
      </c>
      <c r="C1045" s="17">
        <v>0</v>
      </c>
      <c r="D1045" s="17">
        <v>0</v>
      </c>
      <c r="E1045" s="17">
        <v>0</v>
      </c>
      <c r="F1045" s="17">
        <f t="shared" si="248"/>
        <v>0</v>
      </c>
      <c r="G1045" s="17">
        <v>10608</v>
      </c>
      <c r="H1045" s="17">
        <f t="shared" si="247"/>
        <v>1.0445609436435124</v>
      </c>
      <c r="I1045" s="17">
        <f t="shared" si="249"/>
        <v>0</v>
      </c>
      <c r="J1045" s="25"/>
      <c r="K1045" s="25"/>
      <c r="L1045" s="25"/>
      <c r="M1045" s="25"/>
      <c r="N1045" s="25"/>
      <c r="O1045" s="25"/>
      <c r="P1045" s="25"/>
      <c r="Q1045" s="25"/>
      <c r="R1045" s="25"/>
      <c r="S1045" s="25"/>
      <c r="T1045" s="25"/>
      <c r="U1045" s="25"/>
      <c r="V1045" s="25"/>
      <c r="W1045" s="25"/>
      <c r="X1045" s="25"/>
      <c r="Y1045" s="25"/>
      <c r="Z1045" s="25"/>
      <c r="AA1045" s="25"/>
      <c r="AB1045" s="25"/>
      <c r="AC1045" s="25"/>
      <c r="AD1045" s="25"/>
      <c r="AE1045" s="25"/>
      <c r="AF1045" s="25"/>
    </row>
    <row r="1046" spans="1:32" s="2" customFormat="1" ht="63" customHeight="1" x14ac:dyDescent="0.25">
      <c r="A1046" s="8" t="s">
        <v>1229</v>
      </c>
      <c r="B1046" s="6" t="s">
        <v>217</v>
      </c>
      <c r="C1046" s="17">
        <v>0</v>
      </c>
      <c r="D1046" s="17">
        <v>0</v>
      </c>
      <c r="E1046" s="17">
        <v>0</v>
      </c>
      <c r="F1046" s="17">
        <f t="shared" si="248"/>
        <v>0</v>
      </c>
      <c r="G1046" s="17">
        <v>4978</v>
      </c>
      <c r="H1046" s="17">
        <f t="shared" si="247"/>
        <v>1.0445609436435124</v>
      </c>
      <c r="I1046" s="17">
        <f t="shared" si="249"/>
        <v>0</v>
      </c>
      <c r="J1046" s="25"/>
      <c r="K1046" s="25"/>
      <c r="L1046" s="25"/>
      <c r="M1046" s="25"/>
      <c r="N1046" s="25"/>
      <c r="O1046" s="25"/>
      <c r="P1046" s="25"/>
      <c r="Q1046" s="25"/>
      <c r="R1046" s="25"/>
      <c r="S1046" s="25"/>
      <c r="T1046" s="25"/>
      <c r="U1046" s="25"/>
      <c r="V1046" s="25"/>
      <c r="W1046" s="25"/>
      <c r="X1046" s="25"/>
      <c r="Y1046" s="25"/>
      <c r="Z1046" s="25"/>
      <c r="AA1046" s="25"/>
      <c r="AB1046" s="25"/>
      <c r="AC1046" s="25"/>
      <c r="AD1046" s="25"/>
      <c r="AE1046" s="25"/>
      <c r="AF1046" s="25"/>
    </row>
    <row r="1047" spans="1:32" s="2" customFormat="1" ht="47.25" customHeight="1" x14ac:dyDescent="0.25">
      <c r="A1047" s="8" t="s">
        <v>1230</v>
      </c>
      <c r="B1047" s="6" t="s">
        <v>549</v>
      </c>
      <c r="C1047" s="17">
        <v>0</v>
      </c>
      <c r="D1047" s="17">
        <v>0</v>
      </c>
      <c r="E1047" s="17">
        <v>0</v>
      </c>
      <c r="F1047" s="17">
        <f t="shared" si="248"/>
        <v>0</v>
      </c>
      <c r="G1047" s="17">
        <v>9186</v>
      </c>
      <c r="H1047" s="17">
        <f t="shared" si="247"/>
        <v>1.0445609436435124</v>
      </c>
      <c r="I1047" s="17">
        <f t="shared" si="249"/>
        <v>0</v>
      </c>
      <c r="J1047" s="25"/>
      <c r="K1047" s="25"/>
      <c r="L1047" s="25"/>
      <c r="M1047" s="25"/>
      <c r="N1047" s="25"/>
      <c r="O1047" s="25"/>
      <c r="P1047" s="25"/>
      <c r="Q1047" s="25"/>
      <c r="R1047" s="25"/>
      <c r="S1047" s="25"/>
      <c r="T1047" s="25"/>
      <c r="U1047" s="25"/>
      <c r="V1047" s="25"/>
      <c r="W1047" s="25"/>
      <c r="X1047" s="25"/>
      <c r="Y1047" s="25"/>
      <c r="Z1047" s="25"/>
      <c r="AA1047" s="25"/>
      <c r="AB1047" s="25"/>
      <c r="AC1047" s="25"/>
      <c r="AD1047" s="25"/>
      <c r="AE1047" s="25"/>
      <c r="AF1047" s="25"/>
    </row>
    <row r="1048" spans="1:32" s="2" customFormat="1" ht="63" customHeight="1" x14ac:dyDescent="0.25">
      <c r="A1048" s="8" t="s">
        <v>1231</v>
      </c>
      <c r="B1048" s="6" t="s">
        <v>216</v>
      </c>
      <c r="C1048" s="17">
        <v>89</v>
      </c>
      <c r="D1048" s="17">
        <v>0</v>
      </c>
      <c r="E1048" s="17">
        <v>0</v>
      </c>
      <c r="F1048" s="17">
        <f t="shared" si="248"/>
        <v>29.666666666666668</v>
      </c>
      <c r="G1048" s="17">
        <v>4077</v>
      </c>
      <c r="H1048" s="17">
        <f t="shared" si="247"/>
        <v>1.0445609436435124</v>
      </c>
      <c r="I1048" s="17">
        <f t="shared" si="249"/>
        <v>126.34069069462646</v>
      </c>
      <c r="J1048" s="25"/>
      <c r="K1048" s="25"/>
      <c r="L1048" s="25"/>
      <c r="M1048" s="25"/>
      <c r="N1048" s="25"/>
      <c r="O1048" s="25"/>
      <c r="P1048" s="25"/>
      <c r="Q1048" s="25"/>
      <c r="R1048" s="25"/>
      <c r="S1048" s="25"/>
      <c r="T1048" s="25"/>
      <c r="U1048" s="25"/>
      <c r="V1048" s="25"/>
      <c r="W1048" s="25"/>
      <c r="X1048" s="25"/>
      <c r="Y1048" s="25"/>
      <c r="Z1048" s="25"/>
      <c r="AA1048" s="25"/>
      <c r="AB1048" s="25"/>
      <c r="AC1048" s="25"/>
      <c r="AD1048" s="25"/>
      <c r="AE1048" s="25"/>
      <c r="AF1048" s="25"/>
    </row>
    <row r="1049" spans="1:32" s="2" customFormat="1" ht="47.25" customHeight="1" x14ac:dyDescent="0.25">
      <c r="A1049" s="8" t="s">
        <v>1232</v>
      </c>
      <c r="B1049" s="6" t="s">
        <v>218</v>
      </c>
      <c r="C1049" s="17">
        <v>0</v>
      </c>
      <c r="D1049" s="17">
        <v>0</v>
      </c>
      <c r="E1049" s="17">
        <v>0</v>
      </c>
      <c r="F1049" s="17">
        <f t="shared" si="248"/>
        <v>0</v>
      </c>
      <c r="G1049" s="17">
        <v>7523</v>
      </c>
      <c r="H1049" s="17">
        <f t="shared" si="247"/>
        <v>1.0445609436435124</v>
      </c>
      <c r="I1049" s="17">
        <f t="shared" si="249"/>
        <v>0</v>
      </c>
      <c r="J1049" s="25"/>
      <c r="K1049" s="25"/>
      <c r="L1049" s="25"/>
      <c r="M1049" s="25"/>
      <c r="N1049" s="25"/>
      <c r="O1049" s="25"/>
      <c r="P1049" s="25"/>
      <c r="Q1049" s="25"/>
      <c r="R1049" s="25"/>
      <c r="S1049" s="25"/>
      <c r="T1049" s="25"/>
      <c r="U1049" s="25"/>
      <c r="V1049" s="25"/>
      <c r="W1049" s="25"/>
      <c r="X1049" s="25"/>
      <c r="Y1049" s="25"/>
      <c r="Z1049" s="25"/>
      <c r="AA1049" s="25"/>
      <c r="AB1049" s="25"/>
      <c r="AC1049" s="25"/>
      <c r="AD1049" s="25"/>
      <c r="AE1049" s="25"/>
      <c r="AF1049" s="25"/>
    </row>
    <row r="1050" spans="1:32" s="2" customFormat="1" x14ac:dyDescent="0.25">
      <c r="A1050" s="8" t="s">
        <v>1233</v>
      </c>
      <c r="B1050" s="6" t="s">
        <v>219</v>
      </c>
      <c r="C1050" s="17">
        <v>284.8</v>
      </c>
      <c r="D1050" s="17">
        <v>0</v>
      </c>
      <c r="E1050" s="17">
        <v>0</v>
      </c>
      <c r="F1050" s="17">
        <f t="shared" si="248"/>
        <v>94.933333333333337</v>
      </c>
      <c r="G1050" s="17">
        <v>2757</v>
      </c>
      <c r="H1050" s="17">
        <f t="shared" si="247"/>
        <v>1.0445609436435124</v>
      </c>
      <c r="I1050" s="17">
        <f t="shared" si="249"/>
        <v>273.39418925294888</v>
      </c>
      <c r="J1050" s="25"/>
      <c r="K1050" s="25"/>
      <c r="L1050" s="25"/>
      <c r="M1050" s="25"/>
      <c r="N1050" s="25"/>
      <c r="O1050" s="25"/>
      <c r="P1050" s="25"/>
      <c r="Q1050" s="25"/>
      <c r="R1050" s="25"/>
      <c r="S1050" s="25"/>
      <c r="T1050" s="25"/>
      <c r="U1050" s="25"/>
      <c r="V1050" s="25"/>
      <c r="W1050" s="25"/>
      <c r="X1050" s="25"/>
      <c r="Y1050" s="25"/>
      <c r="Z1050" s="25"/>
      <c r="AA1050" s="25"/>
      <c r="AB1050" s="25"/>
      <c r="AC1050" s="25"/>
      <c r="AD1050" s="25"/>
      <c r="AE1050" s="25"/>
      <c r="AF1050" s="25"/>
    </row>
    <row r="1051" spans="1:32" s="2" customFormat="1" ht="15.75" customHeight="1" x14ac:dyDescent="0.25">
      <c r="A1051" s="8" t="s">
        <v>1234</v>
      </c>
      <c r="B1051" s="6" t="s">
        <v>550</v>
      </c>
      <c r="C1051" s="17">
        <v>0</v>
      </c>
      <c r="D1051" s="17">
        <v>0</v>
      </c>
      <c r="E1051" s="17">
        <v>0</v>
      </c>
      <c r="F1051" s="17">
        <f t="shared" si="248"/>
        <v>0</v>
      </c>
      <c r="G1051" s="17">
        <v>5087</v>
      </c>
      <c r="H1051" s="17">
        <f t="shared" si="247"/>
        <v>1.0445609436435124</v>
      </c>
      <c r="I1051" s="17">
        <f t="shared" si="249"/>
        <v>0</v>
      </c>
      <c r="J1051" s="25"/>
      <c r="K1051" s="25"/>
      <c r="L1051" s="25"/>
      <c r="M1051" s="25"/>
      <c r="N1051" s="25"/>
      <c r="O1051" s="25"/>
      <c r="P1051" s="25"/>
      <c r="Q1051" s="25"/>
      <c r="R1051" s="25"/>
      <c r="S1051" s="25"/>
      <c r="T1051" s="25"/>
      <c r="U1051" s="25"/>
      <c r="V1051" s="25"/>
      <c r="W1051" s="25"/>
      <c r="X1051" s="25"/>
      <c r="Y1051" s="25"/>
      <c r="Z1051" s="25"/>
      <c r="AA1051" s="25"/>
      <c r="AB1051" s="25"/>
      <c r="AC1051" s="25"/>
      <c r="AD1051" s="25"/>
      <c r="AE1051" s="25"/>
      <c r="AF1051" s="25"/>
    </row>
    <row r="1052" spans="1:32" s="2" customFormat="1" ht="15.75" customHeight="1" x14ac:dyDescent="0.25">
      <c r="A1052" s="8" t="s">
        <v>1235</v>
      </c>
      <c r="B1052" s="6" t="s">
        <v>220</v>
      </c>
      <c r="C1052" s="17">
        <v>0</v>
      </c>
      <c r="D1052" s="17">
        <v>212.5</v>
      </c>
      <c r="E1052" s="17">
        <v>0</v>
      </c>
      <c r="F1052" s="17">
        <f t="shared" si="248"/>
        <v>70.833333333333329</v>
      </c>
      <c r="G1052" s="17">
        <v>1945</v>
      </c>
      <c r="H1052" s="17">
        <f t="shared" si="247"/>
        <v>1.0445609436435124</v>
      </c>
      <c r="I1052" s="17">
        <f t="shared" si="249"/>
        <v>143.91003167321972</v>
      </c>
      <c r="J1052" s="25"/>
      <c r="K1052" s="25"/>
      <c r="L1052" s="25"/>
      <c r="M1052" s="25"/>
      <c r="N1052" s="25"/>
      <c r="O1052" s="25"/>
      <c r="P1052" s="25"/>
      <c r="Q1052" s="25"/>
      <c r="R1052" s="25"/>
      <c r="S1052" s="25"/>
      <c r="T1052" s="25"/>
      <c r="U1052" s="25"/>
      <c r="V1052" s="25"/>
      <c r="W1052" s="25"/>
      <c r="X1052" s="25"/>
      <c r="Y1052" s="25"/>
      <c r="Z1052" s="25"/>
      <c r="AA1052" s="25"/>
      <c r="AB1052" s="25"/>
      <c r="AC1052" s="25"/>
      <c r="AD1052" s="25"/>
      <c r="AE1052" s="25"/>
      <c r="AF1052" s="25"/>
    </row>
    <row r="1053" spans="1:32" s="2" customFormat="1" ht="15.75" customHeight="1" x14ac:dyDescent="0.25">
      <c r="A1053" s="8" t="s">
        <v>1236</v>
      </c>
      <c r="B1053" s="6" t="s">
        <v>230</v>
      </c>
      <c r="C1053" s="17">
        <v>0</v>
      </c>
      <c r="D1053" s="17">
        <v>0</v>
      </c>
      <c r="E1053" s="17">
        <v>0</v>
      </c>
      <c r="F1053" s="17">
        <f t="shared" si="248"/>
        <v>0</v>
      </c>
      <c r="G1053" s="17">
        <v>3589</v>
      </c>
      <c r="H1053" s="17">
        <f t="shared" si="247"/>
        <v>1.0445609436435124</v>
      </c>
      <c r="I1053" s="17">
        <f t="shared" si="249"/>
        <v>0</v>
      </c>
      <c r="J1053" s="25"/>
      <c r="K1053" s="25"/>
      <c r="L1053" s="25"/>
      <c r="M1053" s="25"/>
      <c r="N1053" s="25"/>
      <c r="O1053" s="25"/>
      <c r="P1053" s="25"/>
      <c r="Q1053" s="25"/>
      <c r="R1053" s="25"/>
      <c r="S1053" s="25"/>
      <c r="T1053" s="25"/>
      <c r="U1053" s="25"/>
      <c r="V1053" s="25"/>
      <c r="W1053" s="25"/>
      <c r="X1053" s="25"/>
      <c r="Y1053" s="25"/>
      <c r="Z1053" s="25"/>
      <c r="AA1053" s="25"/>
      <c r="AB1053" s="25"/>
      <c r="AC1053" s="25"/>
      <c r="AD1053" s="25"/>
      <c r="AE1053" s="25"/>
      <c r="AF1053" s="25"/>
    </row>
    <row r="1054" spans="1:32" s="2" customFormat="1" ht="31.5" customHeight="1" x14ac:dyDescent="0.25">
      <c r="A1054" s="8" t="s">
        <v>1237</v>
      </c>
      <c r="B1054" s="6" t="s">
        <v>551</v>
      </c>
      <c r="C1054" s="17">
        <v>0</v>
      </c>
      <c r="D1054" s="17">
        <v>0</v>
      </c>
      <c r="E1054" s="17">
        <v>0.4</v>
      </c>
      <c r="F1054" s="17">
        <f t="shared" si="248"/>
        <v>0.13333333333333333</v>
      </c>
      <c r="G1054" s="17">
        <v>1236</v>
      </c>
      <c r="H1054" s="17">
        <f t="shared" si="247"/>
        <v>1.0445609436435124</v>
      </c>
      <c r="I1054" s="17">
        <f t="shared" si="249"/>
        <v>0.17214364351245087</v>
      </c>
      <c r="J1054" s="25"/>
      <c r="K1054" s="25"/>
      <c r="L1054" s="25"/>
      <c r="M1054" s="25"/>
      <c r="N1054" s="25"/>
      <c r="O1054" s="25"/>
      <c r="P1054" s="25"/>
      <c r="Q1054" s="25"/>
      <c r="R1054" s="25"/>
      <c r="S1054" s="25"/>
      <c r="T1054" s="25"/>
      <c r="U1054" s="25"/>
      <c r="V1054" s="25"/>
      <c r="W1054" s="25"/>
      <c r="X1054" s="25"/>
      <c r="Y1054" s="25"/>
      <c r="Z1054" s="25"/>
      <c r="AA1054" s="25"/>
      <c r="AB1054" s="25"/>
      <c r="AC1054" s="25"/>
      <c r="AD1054" s="25"/>
      <c r="AE1054" s="25"/>
      <c r="AF1054" s="25"/>
    </row>
    <row r="1055" spans="1:32" s="2" customFormat="1" ht="31.5" customHeight="1" x14ac:dyDescent="0.25">
      <c r="A1055" s="8" t="s">
        <v>1238</v>
      </c>
      <c r="B1055" s="6" t="s">
        <v>231</v>
      </c>
      <c r="C1055" s="17">
        <v>0</v>
      </c>
      <c r="D1055" s="17">
        <v>0</v>
      </c>
      <c r="E1055" s="17">
        <v>0</v>
      </c>
      <c r="F1055" s="17">
        <f t="shared" si="248"/>
        <v>0</v>
      </c>
      <c r="G1055" s="17">
        <v>3019</v>
      </c>
      <c r="H1055" s="17">
        <f t="shared" si="247"/>
        <v>1.0445609436435124</v>
      </c>
      <c r="I1055" s="17">
        <f t="shared" si="249"/>
        <v>0</v>
      </c>
      <c r="J1055" s="25"/>
      <c r="K1055" s="25"/>
      <c r="L1055" s="25"/>
      <c r="M1055" s="25"/>
      <c r="N1055" s="25"/>
      <c r="O1055" s="25"/>
      <c r="P1055" s="25"/>
      <c r="Q1055" s="25"/>
      <c r="R1055" s="25"/>
      <c r="S1055" s="25"/>
      <c r="T1055" s="25"/>
      <c r="U1055" s="25"/>
      <c r="V1055" s="25"/>
      <c r="W1055" s="25"/>
      <c r="X1055" s="25"/>
      <c r="Y1055" s="25"/>
      <c r="Z1055" s="25"/>
      <c r="AA1055" s="25"/>
      <c r="AB1055" s="25"/>
      <c r="AC1055" s="25"/>
      <c r="AD1055" s="25"/>
      <c r="AE1055" s="25"/>
      <c r="AF1055" s="25"/>
    </row>
    <row r="1056" spans="1:32" s="2" customFormat="1" ht="15.75" customHeight="1" x14ac:dyDescent="0.25">
      <c r="A1056" s="8" t="s">
        <v>1239</v>
      </c>
      <c r="B1056" s="6" t="s">
        <v>552</v>
      </c>
      <c r="C1056" s="17">
        <v>0</v>
      </c>
      <c r="D1056" s="17">
        <v>0</v>
      </c>
      <c r="E1056" s="17">
        <v>0.63</v>
      </c>
      <c r="F1056" s="17">
        <f t="shared" si="248"/>
        <v>0.21</v>
      </c>
      <c r="G1056" s="17">
        <v>1199</v>
      </c>
      <c r="H1056" s="17">
        <f t="shared" si="247"/>
        <v>1.0445609436435124</v>
      </c>
      <c r="I1056" s="17">
        <f t="shared" si="249"/>
        <v>0.26300999999999997</v>
      </c>
      <c r="J1056" s="25"/>
      <c r="K1056" s="25"/>
      <c r="L1056" s="25"/>
      <c r="M1056" s="25"/>
      <c r="N1056" s="25"/>
      <c r="O1056" s="25"/>
      <c r="P1056" s="25"/>
      <c r="Q1056" s="25"/>
      <c r="R1056" s="25"/>
      <c r="S1056" s="25"/>
      <c r="T1056" s="25"/>
      <c r="U1056" s="25"/>
      <c r="V1056" s="25"/>
      <c r="W1056" s="25"/>
      <c r="X1056" s="25"/>
      <c r="Y1056" s="25"/>
      <c r="Z1056" s="25"/>
      <c r="AA1056" s="25"/>
      <c r="AB1056" s="25"/>
      <c r="AC1056" s="25"/>
      <c r="AD1056" s="25"/>
      <c r="AE1056" s="25"/>
      <c r="AF1056" s="25"/>
    </row>
    <row r="1057" spans="1:32" s="2" customFormat="1" ht="15.75" customHeight="1" x14ac:dyDescent="0.25">
      <c r="A1057" s="8" t="s">
        <v>1240</v>
      </c>
      <c r="B1057" s="6" t="s">
        <v>553</v>
      </c>
      <c r="C1057" s="17">
        <v>0</v>
      </c>
      <c r="D1057" s="17">
        <v>0</v>
      </c>
      <c r="E1057" s="17">
        <v>0</v>
      </c>
      <c r="F1057" s="17">
        <f t="shared" si="248"/>
        <v>0</v>
      </c>
      <c r="G1057" s="17">
        <v>2266</v>
      </c>
      <c r="H1057" s="17">
        <f t="shared" si="247"/>
        <v>1.0445609436435124</v>
      </c>
      <c r="I1057" s="17">
        <f t="shared" si="249"/>
        <v>0</v>
      </c>
      <c r="J1057" s="25"/>
      <c r="K1057" s="25"/>
      <c r="L1057" s="25"/>
      <c r="M1057" s="25"/>
      <c r="N1057" s="25"/>
      <c r="O1057" s="25"/>
      <c r="P1057" s="25"/>
      <c r="Q1057" s="25"/>
      <c r="R1057" s="25"/>
      <c r="S1057" s="25"/>
      <c r="T1057" s="25"/>
      <c r="U1057" s="25"/>
      <c r="V1057" s="25"/>
      <c r="W1057" s="25"/>
      <c r="X1057" s="25"/>
      <c r="Y1057" s="25"/>
      <c r="Z1057" s="25"/>
      <c r="AA1057" s="25"/>
      <c r="AB1057" s="25"/>
      <c r="AC1057" s="25"/>
      <c r="AD1057" s="25"/>
      <c r="AE1057" s="25"/>
      <c r="AF1057" s="25"/>
    </row>
    <row r="1058" spans="1:32" s="2" customFormat="1" ht="15.75" customHeight="1" x14ac:dyDescent="0.25">
      <c r="A1058" s="8" t="s">
        <v>1241</v>
      </c>
      <c r="B1058" s="6" t="s">
        <v>554</v>
      </c>
      <c r="C1058" s="17">
        <v>0</v>
      </c>
      <c r="D1058" s="17">
        <v>0</v>
      </c>
      <c r="E1058" s="17">
        <v>0</v>
      </c>
      <c r="F1058" s="17">
        <f t="shared" si="248"/>
        <v>0</v>
      </c>
      <c r="G1058" s="17">
        <v>1026</v>
      </c>
      <c r="H1058" s="17">
        <f t="shared" si="247"/>
        <v>1.0445609436435124</v>
      </c>
      <c r="I1058" s="17">
        <f t="shared" si="249"/>
        <v>0</v>
      </c>
      <c r="J1058" s="25"/>
      <c r="K1058" s="25"/>
      <c r="L1058" s="25"/>
      <c r="M1058" s="25"/>
      <c r="N1058" s="25"/>
      <c r="O1058" s="25"/>
      <c r="P1058" s="25"/>
      <c r="Q1058" s="25"/>
      <c r="R1058" s="25"/>
      <c r="S1058" s="25"/>
      <c r="T1058" s="25"/>
      <c r="U1058" s="25"/>
      <c r="V1058" s="25"/>
      <c r="W1058" s="25"/>
      <c r="X1058" s="25"/>
      <c r="Y1058" s="25"/>
      <c r="Z1058" s="25"/>
      <c r="AA1058" s="25"/>
      <c r="AB1058" s="25"/>
      <c r="AC1058" s="25"/>
      <c r="AD1058" s="25"/>
      <c r="AE1058" s="25"/>
      <c r="AF1058" s="25"/>
    </row>
    <row r="1059" spans="1:32" s="2" customFormat="1" ht="31.5" customHeight="1" x14ac:dyDescent="0.25">
      <c r="A1059" s="8" t="s">
        <v>1242</v>
      </c>
      <c r="B1059" s="6" t="s">
        <v>555</v>
      </c>
      <c r="C1059" s="17">
        <v>0</v>
      </c>
      <c r="D1059" s="17">
        <v>0</v>
      </c>
      <c r="E1059" s="17">
        <v>0</v>
      </c>
      <c r="F1059" s="17">
        <f t="shared" si="248"/>
        <v>0</v>
      </c>
      <c r="G1059" s="17">
        <v>1894</v>
      </c>
      <c r="H1059" s="17">
        <f t="shared" si="247"/>
        <v>1.0445609436435124</v>
      </c>
      <c r="I1059" s="17">
        <f t="shared" si="249"/>
        <v>0</v>
      </c>
      <c r="J1059" s="25"/>
      <c r="K1059" s="25"/>
      <c r="L1059" s="25"/>
      <c r="M1059" s="25"/>
      <c r="N1059" s="25"/>
      <c r="O1059" s="25"/>
      <c r="P1059" s="25"/>
      <c r="Q1059" s="25"/>
      <c r="R1059" s="25"/>
      <c r="S1059" s="25"/>
      <c r="T1059" s="25"/>
      <c r="U1059" s="25"/>
      <c r="V1059" s="25"/>
      <c r="W1059" s="25"/>
      <c r="X1059" s="25"/>
      <c r="Y1059" s="25"/>
      <c r="Z1059" s="25"/>
      <c r="AA1059" s="25"/>
      <c r="AB1059" s="25"/>
      <c r="AC1059" s="25"/>
      <c r="AD1059" s="25"/>
      <c r="AE1059" s="25"/>
      <c r="AF1059" s="25"/>
    </row>
    <row r="1060" spans="1:32" s="2" customFormat="1" ht="31.5" customHeight="1" x14ac:dyDescent="0.25">
      <c r="A1060" s="8" t="s">
        <v>1243</v>
      </c>
      <c r="B1060" s="6" t="s">
        <v>556</v>
      </c>
      <c r="C1060" s="17">
        <v>0</v>
      </c>
      <c r="D1060" s="17">
        <v>0</v>
      </c>
      <c r="E1060" s="17">
        <v>0</v>
      </c>
      <c r="F1060" s="17">
        <f t="shared" si="248"/>
        <v>0</v>
      </c>
      <c r="G1060" s="17">
        <v>14437</v>
      </c>
      <c r="H1060" s="17">
        <f t="shared" si="247"/>
        <v>1.0445609436435124</v>
      </c>
      <c r="I1060" s="17">
        <f t="shared" si="249"/>
        <v>0</v>
      </c>
      <c r="J1060" s="25"/>
      <c r="K1060" s="25"/>
      <c r="L1060" s="25"/>
      <c r="M1060" s="25"/>
      <c r="N1060" s="25"/>
      <c r="O1060" s="25"/>
      <c r="P1060" s="25"/>
      <c r="Q1060" s="25"/>
      <c r="R1060" s="25"/>
      <c r="S1060" s="25"/>
      <c r="T1060" s="25"/>
      <c r="U1060" s="25"/>
      <c r="V1060" s="25"/>
      <c r="W1060" s="25"/>
      <c r="X1060" s="25"/>
      <c r="Y1060" s="25"/>
      <c r="Z1060" s="25"/>
      <c r="AA1060" s="25"/>
      <c r="AB1060" s="25"/>
      <c r="AC1060" s="25"/>
      <c r="AD1060" s="25"/>
      <c r="AE1060" s="25"/>
      <c r="AF1060" s="25"/>
    </row>
    <row r="1061" spans="1:32" s="2" customFormat="1" ht="15.75" customHeight="1" x14ac:dyDescent="0.25">
      <c r="A1061" s="8" t="s">
        <v>1244</v>
      </c>
      <c r="B1061" s="6" t="s">
        <v>557</v>
      </c>
      <c r="C1061" s="17">
        <v>0</v>
      </c>
      <c r="D1061" s="17">
        <v>0</v>
      </c>
      <c r="E1061" s="17">
        <v>0</v>
      </c>
      <c r="F1061" s="17">
        <f t="shared" si="248"/>
        <v>0</v>
      </c>
      <c r="G1061" s="17">
        <v>21467</v>
      </c>
      <c r="H1061" s="17">
        <f t="shared" si="247"/>
        <v>1.0445609436435124</v>
      </c>
      <c r="I1061" s="17">
        <f t="shared" si="249"/>
        <v>0</v>
      </c>
      <c r="J1061" s="25"/>
      <c r="K1061" s="25"/>
      <c r="L1061" s="25"/>
      <c r="M1061" s="25"/>
      <c r="N1061" s="25"/>
      <c r="O1061" s="25"/>
      <c r="P1061" s="25"/>
      <c r="Q1061" s="25"/>
      <c r="R1061" s="25"/>
      <c r="S1061" s="25"/>
      <c r="T1061" s="25"/>
      <c r="U1061" s="25"/>
      <c r="V1061" s="25"/>
      <c r="W1061" s="25"/>
      <c r="X1061" s="25"/>
      <c r="Y1061" s="25"/>
      <c r="Z1061" s="25"/>
      <c r="AA1061" s="25"/>
      <c r="AB1061" s="25"/>
      <c r="AC1061" s="25"/>
      <c r="AD1061" s="25"/>
      <c r="AE1061" s="25"/>
      <c r="AF1061" s="25"/>
    </row>
    <row r="1062" spans="1:32" s="2" customFormat="1" ht="15.75" customHeight="1" x14ac:dyDescent="0.25">
      <c r="A1062" s="8" t="s">
        <v>1245</v>
      </c>
      <c r="B1062" s="6" t="s">
        <v>558</v>
      </c>
      <c r="C1062" s="17">
        <v>0</v>
      </c>
      <c r="D1062" s="17">
        <v>0</v>
      </c>
      <c r="E1062" s="17">
        <v>0</v>
      </c>
      <c r="F1062" s="17">
        <f t="shared" si="248"/>
        <v>0</v>
      </c>
      <c r="G1062" s="17">
        <v>11550</v>
      </c>
      <c r="H1062" s="17">
        <f t="shared" si="247"/>
        <v>1.0445609436435124</v>
      </c>
      <c r="I1062" s="17">
        <f t="shared" si="249"/>
        <v>0</v>
      </c>
      <c r="J1062" s="25"/>
      <c r="K1062" s="25"/>
      <c r="L1062" s="25"/>
      <c r="M1062" s="25"/>
      <c r="N1062" s="25"/>
      <c r="O1062" s="25"/>
      <c r="P1062" s="25"/>
      <c r="Q1062" s="25"/>
      <c r="R1062" s="25"/>
      <c r="S1062" s="25"/>
      <c r="T1062" s="25"/>
      <c r="U1062" s="25"/>
      <c r="V1062" s="25"/>
      <c r="W1062" s="25"/>
      <c r="X1062" s="25"/>
      <c r="Y1062" s="25"/>
      <c r="Z1062" s="25"/>
      <c r="AA1062" s="25"/>
      <c r="AB1062" s="25"/>
      <c r="AC1062" s="25"/>
      <c r="AD1062" s="25"/>
      <c r="AE1062" s="25"/>
      <c r="AF1062" s="25"/>
    </row>
    <row r="1063" spans="1:32" s="2" customFormat="1" ht="15.75" customHeight="1" x14ac:dyDescent="0.25">
      <c r="A1063" s="8" t="s">
        <v>1246</v>
      </c>
      <c r="B1063" s="6" t="s">
        <v>559</v>
      </c>
      <c r="C1063" s="17">
        <v>0</v>
      </c>
      <c r="D1063" s="17">
        <v>0</v>
      </c>
      <c r="E1063" s="17">
        <v>0</v>
      </c>
      <c r="F1063" s="17">
        <f t="shared" si="248"/>
        <v>0</v>
      </c>
      <c r="G1063" s="17">
        <v>18319</v>
      </c>
      <c r="H1063" s="17">
        <f t="shared" si="247"/>
        <v>1.0445609436435124</v>
      </c>
      <c r="I1063" s="17">
        <f t="shared" si="249"/>
        <v>0</v>
      </c>
      <c r="J1063" s="25"/>
      <c r="K1063" s="25"/>
      <c r="L1063" s="25"/>
      <c r="M1063" s="25"/>
      <c r="N1063" s="25"/>
      <c r="O1063" s="25"/>
      <c r="P1063" s="25"/>
      <c r="Q1063" s="25"/>
      <c r="R1063" s="25"/>
      <c r="S1063" s="25"/>
      <c r="T1063" s="25"/>
      <c r="U1063" s="25"/>
      <c r="V1063" s="25"/>
      <c r="W1063" s="25"/>
      <c r="X1063" s="25"/>
      <c r="Y1063" s="25"/>
      <c r="Z1063" s="25"/>
      <c r="AA1063" s="25"/>
      <c r="AB1063" s="25"/>
      <c r="AC1063" s="25"/>
      <c r="AD1063" s="25"/>
      <c r="AE1063" s="25"/>
      <c r="AF1063" s="25"/>
    </row>
    <row r="1064" spans="1:32" s="2" customFormat="1" ht="15.75" customHeight="1" x14ac:dyDescent="0.25">
      <c r="A1064" s="8" t="s">
        <v>1247</v>
      </c>
      <c r="B1064" s="6" t="s">
        <v>560</v>
      </c>
      <c r="C1064" s="17">
        <v>0</v>
      </c>
      <c r="D1064" s="17">
        <v>0</v>
      </c>
      <c r="E1064" s="17">
        <v>0</v>
      </c>
      <c r="F1064" s="17">
        <f t="shared" si="248"/>
        <v>0</v>
      </c>
      <c r="G1064" s="17">
        <v>7817</v>
      </c>
      <c r="H1064" s="17">
        <f t="shared" ref="H1064:H1069" si="250">7.97/7.63</f>
        <v>1.0445609436435124</v>
      </c>
      <c r="I1064" s="17">
        <f t="shared" si="249"/>
        <v>0</v>
      </c>
      <c r="J1064" s="25"/>
      <c r="K1064" s="25"/>
      <c r="L1064" s="25"/>
      <c r="M1064" s="25"/>
      <c r="N1064" s="25"/>
      <c r="O1064" s="25"/>
      <c r="P1064" s="25"/>
      <c r="Q1064" s="25"/>
      <c r="R1064" s="25"/>
      <c r="S1064" s="25"/>
      <c r="T1064" s="25"/>
      <c r="U1064" s="25"/>
      <c r="V1064" s="25"/>
      <c r="W1064" s="25"/>
      <c r="X1064" s="25"/>
      <c r="Y1064" s="25"/>
      <c r="Z1064" s="25"/>
      <c r="AA1064" s="25"/>
      <c r="AB1064" s="25"/>
      <c r="AC1064" s="25"/>
      <c r="AD1064" s="25"/>
      <c r="AE1064" s="25"/>
      <c r="AF1064" s="25"/>
    </row>
    <row r="1065" spans="1:32" s="2" customFormat="1" ht="31.5" customHeight="1" x14ac:dyDescent="0.25">
      <c r="A1065" s="8" t="s">
        <v>1248</v>
      </c>
      <c r="B1065" s="6" t="s">
        <v>561</v>
      </c>
      <c r="C1065" s="17">
        <v>0</v>
      </c>
      <c r="D1065" s="17">
        <v>0</v>
      </c>
      <c r="E1065" s="17">
        <v>0</v>
      </c>
      <c r="F1065" s="17">
        <f t="shared" si="248"/>
        <v>0</v>
      </c>
      <c r="G1065" s="17">
        <v>10979</v>
      </c>
      <c r="H1065" s="17">
        <f t="shared" si="250"/>
        <v>1.0445609436435124</v>
      </c>
      <c r="I1065" s="17">
        <f t="shared" si="249"/>
        <v>0</v>
      </c>
      <c r="J1065" s="25"/>
      <c r="K1065" s="25"/>
      <c r="L1065" s="25"/>
      <c r="M1065" s="25"/>
      <c r="N1065" s="25"/>
      <c r="O1065" s="25"/>
      <c r="P1065" s="25"/>
      <c r="Q1065" s="25"/>
      <c r="R1065" s="25"/>
      <c r="S1065" s="25"/>
      <c r="T1065" s="25"/>
      <c r="U1065" s="25"/>
      <c r="V1065" s="25"/>
      <c r="W1065" s="25"/>
      <c r="X1065" s="25"/>
      <c r="Y1065" s="25"/>
      <c r="Z1065" s="25"/>
      <c r="AA1065" s="25"/>
      <c r="AB1065" s="25"/>
      <c r="AC1065" s="25"/>
      <c r="AD1065" s="25"/>
      <c r="AE1065" s="25"/>
      <c r="AF1065" s="25"/>
    </row>
    <row r="1066" spans="1:32" s="2" customFormat="1" ht="31.5" customHeight="1" x14ac:dyDescent="0.25">
      <c r="A1066" s="8" t="s">
        <v>1249</v>
      </c>
      <c r="B1066" s="6" t="s">
        <v>228</v>
      </c>
      <c r="C1066" s="17">
        <v>0</v>
      </c>
      <c r="D1066" s="17">
        <v>0</v>
      </c>
      <c r="E1066" s="17">
        <v>0</v>
      </c>
      <c r="F1066" s="17">
        <f t="shared" si="248"/>
        <v>0</v>
      </c>
      <c r="G1066" s="17">
        <v>6058</v>
      </c>
      <c r="H1066" s="17">
        <f t="shared" si="250"/>
        <v>1.0445609436435124</v>
      </c>
      <c r="I1066" s="17">
        <f t="shared" si="249"/>
        <v>0</v>
      </c>
      <c r="J1066" s="25"/>
      <c r="K1066" s="25"/>
      <c r="L1066" s="25"/>
      <c r="M1066" s="25"/>
      <c r="N1066" s="25"/>
      <c r="O1066" s="25"/>
      <c r="P1066" s="25"/>
      <c r="Q1066" s="25"/>
      <c r="R1066" s="25"/>
      <c r="S1066" s="25"/>
      <c r="T1066" s="25"/>
      <c r="U1066" s="25"/>
      <c r="V1066" s="25"/>
      <c r="W1066" s="25"/>
      <c r="X1066" s="25"/>
      <c r="Y1066" s="25"/>
      <c r="Z1066" s="25"/>
      <c r="AA1066" s="25"/>
      <c r="AB1066" s="25"/>
      <c r="AC1066" s="25"/>
      <c r="AD1066" s="25"/>
      <c r="AE1066" s="25"/>
      <c r="AF1066" s="25"/>
    </row>
    <row r="1067" spans="1:32" s="2" customFormat="1" ht="15.75" customHeight="1" x14ac:dyDescent="0.25">
      <c r="A1067" s="8" t="s">
        <v>1250</v>
      </c>
      <c r="B1067" s="6" t="s">
        <v>562</v>
      </c>
      <c r="C1067" s="17">
        <v>0</v>
      </c>
      <c r="D1067" s="17">
        <v>0</v>
      </c>
      <c r="E1067" s="17">
        <v>0</v>
      </c>
      <c r="F1067" s="17">
        <f t="shared" si="248"/>
        <v>0</v>
      </c>
      <c r="G1067" s="17">
        <v>9058</v>
      </c>
      <c r="H1067" s="17">
        <f t="shared" si="250"/>
        <v>1.0445609436435124</v>
      </c>
      <c r="I1067" s="17">
        <f t="shared" si="249"/>
        <v>0</v>
      </c>
      <c r="J1067" s="25"/>
      <c r="K1067" s="25"/>
      <c r="L1067" s="25"/>
      <c r="M1067" s="25"/>
      <c r="N1067" s="25"/>
      <c r="O1067" s="25"/>
      <c r="P1067" s="25"/>
      <c r="Q1067" s="25"/>
      <c r="R1067" s="25"/>
      <c r="S1067" s="25"/>
      <c r="T1067" s="25"/>
      <c r="U1067" s="25"/>
      <c r="V1067" s="25"/>
      <c r="W1067" s="25"/>
      <c r="X1067" s="25"/>
      <c r="Y1067" s="25"/>
      <c r="Z1067" s="25"/>
      <c r="AA1067" s="25"/>
      <c r="AB1067" s="25"/>
      <c r="AC1067" s="25"/>
      <c r="AD1067" s="25"/>
      <c r="AE1067" s="25"/>
      <c r="AF1067" s="25"/>
    </row>
    <row r="1068" spans="1:32" s="2" customFormat="1" ht="15.75" customHeight="1" x14ac:dyDescent="0.25">
      <c r="A1068" s="8" t="s">
        <v>1251</v>
      </c>
      <c r="B1068" s="6" t="s">
        <v>563</v>
      </c>
      <c r="C1068" s="17">
        <v>0</v>
      </c>
      <c r="D1068" s="17">
        <v>0</v>
      </c>
      <c r="E1068" s="17">
        <v>0</v>
      </c>
      <c r="F1068" s="17">
        <f t="shared" si="248"/>
        <v>0</v>
      </c>
      <c r="G1068" s="17">
        <v>4041</v>
      </c>
      <c r="H1068" s="17">
        <f t="shared" si="250"/>
        <v>1.0445609436435124</v>
      </c>
      <c r="I1068" s="17">
        <f t="shared" si="249"/>
        <v>0</v>
      </c>
      <c r="J1068" s="25"/>
      <c r="K1068" s="25"/>
      <c r="L1068" s="25"/>
      <c r="M1068" s="25"/>
      <c r="N1068" s="25"/>
      <c r="O1068" s="25"/>
      <c r="P1068" s="25"/>
      <c r="Q1068" s="25"/>
      <c r="R1068" s="25"/>
      <c r="S1068" s="25"/>
      <c r="T1068" s="25"/>
      <c r="U1068" s="25"/>
      <c r="V1068" s="25"/>
      <c r="W1068" s="25"/>
      <c r="X1068" s="25"/>
      <c r="Y1068" s="25"/>
      <c r="Z1068" s="25"/>
      <c r="AA1068" s="25"/>
      <c r="AB1068" s="25"/>
      <c r="AC1068" s="25"/>
      <c r="AD1068" s="25"/>
      <c r="AE1068" s="25"/>
      <c r="AF1068" s="25"/>
    </row>
    <row r="1069" spans="1:32" s="2" customFormat="1" ht="15.75" customHeight="1" x14ac:dyDescent="0.25">
      <c r="A1069" s="8" t="s">
        <v>1252</v>
      </c>
      <c r="B1069" s="6" t="s">
        <v>564</v>
      </c>
      <c r="C1069" s="17">
        <v>0</v>
      </c>
      <c r="D1069" s="17">
        <v>0</v>
      </c>
      <c r="E1069" s="17">
        <v>0</v>
      </c>
      <c r="F1069" s="17">
        <f t="shared" si="248"/>
        <v>0</v>
      </c>
      <c r="G1069" s="17">
        <v>6043</v>
      </c>
      <c r="H1069" s="17">
        <f t="shared" si="250"/>
        <v>1.0445609436435124</v>
      </c>
      <c r="I1069" s="17">
        <f t="shared" si="249"/>
        <v>0</v>
      </c>
      <c r="J1069" s="25"/>
      <c r="K1069" s="25"/>
      <c r="L1069" s="25"/>
      <c r="M1069" s="25"/>
      <c r="N1069" s="25"/>
      <c r="O1069" s="25"/>
      <c r="P1069" s="25"/>
      <c r="Q1069" s="25"/>
      <c r="R1069" s="25"/>
      <c r="S1069" s="25"/>
      <c r="T1069" s="25"/>
      <c r="U1069" s="25"/>
      <c r="V1069" s="25"/>
      <c r="W1069" s="25"/>
      <c r="X1069" s="25"/>
      <c r="Y1069" s="25"/>
      <c r="Z1069" s="25"/>
      <c r="AA1069" s="25"/>
      <c r="AB1069" s="25"/>
      <c r="AC1069" s="25"/>
      <c r="AD1069" s="25"/>
      <c r="AE1069" s="25"/>
      <c r="AF1069" s="25"/>
    </row>
    <row r="1070" spans="1:32" s="2" customFormat="1" ht="31.5" customHeight="1" x14ac:dyDescent="0.25">
      <c r="A1070" s="8" t="s">
        <v>1253</v>
      </c>
      <c r="B1070" s="6" t="s">
        <v>100</v>
      </c>
      <c r="C1070" s="17">
        <v>142.4</v>
      </c>
      <c r="D1070" s="17">
        <v>0</v>
      </c>
      <c r="E1070" s="17">
        <v>0</v>
      </c>
      <c r="F1070" s="17">
        <f t="shared" si="248"/>
        <v>47.466666666666669</v>
      </c>
      <c r="G1070" s="17" t="s">
        <v>10</v>
      </c>
      <c r="H1070" s="17" t="s">
        <v>10</v>
      </c>
      <c r="I1070" s="17">
        <f>I1071+I1110</f>
        <v>110.51789043250326</v>
      </c>
      <c r="J1070" s="25"/>
      <c r="K1070" s="25"/>
      <c r="L1070" s="25"/>
      <c r="M1070" s="25"/>
      <c r="N1070" s="25"/>
      <c r="O1070" s="25"/>
      <c r="P1070" s="25"/>
      <c r="Q1070" s="25"/>
      <c r="R1070" s="25"/>
      <c r="S1070" s="25"/>
      <c r="T1070" s="25"/>
      <c r="U1070" s="25"/>
      <c r="V1070" s="25"/>
      <c r="W1070" s="25"/>
      <c r="X1070" s="25"/>
      <c r="Y1070" s="25"/>
      <c r="Z1070" s="25"/>
      <c r="AA1070" s="25"/>
      <c r="AB1070" s="25"/>
      <c r="AC1070" s="25"/>
      <c r="AD1070" s="25"/>
      <c r="AE1070" s="25"/>
      <c r="AF1070" s="25"/>
    </row>
    <row r="1071" spans="1:32" s="2" customFormat="1" ht="31.5" customHeight="1" x14ac:dyDescent="0.25">
      <c r="A1071" s="8" t="s">
        <v>1254</v>
      </c>
      <c r="B1071" s="6" t="s">
        <v>202</v>
      </c>
      <c r="C1071" s="17">
        <v>142.4</v>
      </c>
      <c r="D1071" s="17">
        <v>0</v>
      </c>
      <c r="E1071" s="17">
        <v>0</v>
      </c>
      <c r="F1071" s="17">
        <f t="shared" si="248"/>
        <v>47.466666666666669</v>
      </c>
      <c r="G1071" s="17" t="s">
        <v>10</v>
      </c>
      <c r="H1071" s="17" t="s">
        <v>10</v>
      </c>
      <c r="I1071" s="17">
        <f>SUM(I1072:I1109)</f>
        <v>110.51789043250326</v>
      </c>
      <c r="J1071" s="25"/>
      <c r="K1071" s="25"/>
      <c r="L1071" s="25"/>
      <c r="M1071" s="25"/>
      <c r="N1071" s="25"/>
      <c r="O1071" s="25"/>
      <c r="P1071" s="25"/>
      <c r="Q1071" s="25"/>
      <c r="R1071" s="25"/>
      <c r="S1071" s="25"/>
      <c r="T1071" s="25"/>
      <c r="U1071" s="25"/>
      <c r="V1071" s="25"/>
      <c r="W1071" s="25"/>
      <c r="X1071" s="25"/>
      <c r="Y1071" s="25"/>
      <c r="Z1071" s="25"/>
      <c r="AA1071" s="25"/>
      <c r="AB1071" s="25"/>
      <c r="AC1071" s="25"/>
      <c r="AD1071" s="25"/>
      <c r="AE1071" s="25"/>
      <c r="AF1071" s="25"/>
    </row>
    <row r="1072" spans="1:32" s="2" customFormat="1" ht="15.75" customHeight="1" x14ac:dyDescent="0.25">
      <c r="A1072" s="8" t="s">
        <v>1255</v>
      </c>
      <c r="B1072" s="6" t="s">
        <v>221</v>
      </c>
      <c r="C1072" s="17">
        <v>0</v>
      </c>
      <c r="D1072" s="17">
        <v>0</v>
      </c>
      <c r="E1072" s="17">
        <v>0</v>
      </c>
      <c r="F1072" s="17">
        <f t="shared" si="248"/>
        <v>0</v>
      </c>
      <c r="G1072" s="17">
        <v>5909</v>
      </c>
      <c r="H1072" s="17">
        <f t="shared" ref="H1072:H1135" si="251">7.97/7.63</f>
        <v>1.0445609436435124</v>
      </c>
      <c r="I1072" s="17">
        <f t="shared" ref="I1072:I1109" si="252">(F1072*G1072*H1072)/1000</f>
        <v>0</v>
      </c>
      <c r="J1072" s="25"/>
      <c r="K1072" s="25"/>
      <c r="L1072" s="25"/>
      <c r="M1072" s="25"/>
      <c r="N1072" s="25"/>
      <c r="O1072" s="25"/>
      <c r="P1072" s="25"/>
      <c r="Q1072" s="25"/>
      <c r="R1072" s="25"/>
      <c r="S1072" s="25"/>
      <c r="T1072" s="25"/>
      <c r="U1072" s="25"/>
      <c r="V1072" s="25"/>
      <c r="W1072" s="25"/>
      <c r="X1072" s="25"/>
      <c r="Y1072" s="25"/>
      <c r="Z1072" s="25"/>
      <c r="AA1072" s="25"/>
      <c r="AB1072" s="25"/>
      <c r="AC1072" s="25"/>
      <c r="AD1072" s="25"/>
      <c r="AE1072" s="25"/>
      <c r="AF1072" s="25"/>
    </row>
    <row r="1073" spans="1:32" s="2" customFormat="1" x14ac:dyDescent="0.25">
      <c r="A1073" s="8" t="s">
        <v>1256</v>
      </c>
      <c r="B1073" s="6" t="s">
        <v>545</v>
      </c>
      <c r="C1073" s="17">
        <v>0</v>
      </c>
      <c r="D1073" s="17">
        <v>0</v>
      </c>
      <c r="E1073" s="17">
        <v>0</v>
      </c>
      <c r="F1073" s="17">
        <f t="shared" si="248"/>
        <v>0</v>
      </c>
      <c r="G1073" s="17">
        <v>3693</v>
      </c>
      <c r="H1073" s="17">
        <f t="shared" si="251"/>
        <v>1.0445609436435124</v>
      </c>
      <c r="I1073" s="17">
        <f t="shared" si="252"/>
        <v>0</v>
      </c>
      <c r="J1073" s="25"/>
      <c r="K1073" s="25"/>
      <c r="L1073" s="25"/>
      <c r="M1073" s="25"/>
      <c r="N1073" s="25"/>
      <c r="O1073" s="25"/>
      <c r="P1073" s="25"/>
      <c r="Q1073" s="25"/>
      <c r="R1073" s="25"/>
      <c r="S1073" s="25"/>
      <c r="T1073" s="25"/>
      <c r="U1073" s="25"/>
      <c r="V1073" s="25"/>
      <c r="W1073" s="25"/>
      <c r="X1073" s="25"/>
      <c r="Y1073" s="25"/>
      <c r="Z1073" s="25"/>
      <c r="AA1073" s="25"/>
      <c r="AB1073" s="25"/>
      <c r="AC1073" s="25"/>
      <c r="AD1073" s="25"/>
      <c r="AE1073" s="25"/>
      <c r="AF1073" s="25"/>
    </row>
    <row r="1074" spans="1:32" s="2" customFormat="1" x14ac:dyDescent="0.25">
      <c r="A1074" s="8" t="s">
        <v>1257</v>
      </c>
      <c r="B1074" s="6" t="s">
        <v>222</v>
      </c>
      <c r="C1074" s="17">
        <v>0</v>
      </c>
      <c r="D1074" s="17">
        <v>0</v>
      </c>
      <c r="E1074" s="17">
        <v>0</v>
      </c>
      <c r="F1074" s="17">
        <f t="shared" si="248"/>
        <v>0</v>
      </c>
      <c r="G1074" s="17">
        <v>3198</v>
      </c>
      <c r="H1074" s="17">
        <f t="shared" si="251"/>
        <v>1.0445609436435124</v>
      </c>
      <c r="I1074" s="17">
        <f t="shared" si="252"/>
        <v>0</v>
      </c>
      <c r="J1074" s="25"/>
      <c r="K1074" s="25"/>
      <c r="L1074" s="25"/>
      <c r="M1074" s="25"/>
      <c r="N1074" s="25"/>
      <c r="O1074" s="25"/>
      <c r="P1074" s="25"/>
      <c r="Q1074" s="25"/>
      <c r="R1074" s="25"/>
      <c r="S1074" s="25"/>
      <c r="T1074" s="25"/>
      <c r="U1074" s="25"/>
      <c r="V1074" s="25"/>
      <c r="W1074" s="25"/>
      <c r="X1074" s="25"/>
      <c r="Y1074" s="25"/>
      <c r="Z1074" s="25"/>
      <c r="AA1074" s="25"/>
      <c r="AB1074" s="25"/>
      <c r="AC1074" s="25"/>
      <c r="AD1074" s="25"/>
      <c r="AE1074" s="25"/>
      <c r="AF1074" s="25"/>
    </row>
    <row r="1075" spans="1:32" s="2" customFormat="1" ht="15.75" customHeight="1" x14ac:dyDescent="0.25">
      <c r="A1075" s="8" t="s">
        <v>1258</v>
      </c>
      <c r="B1075" s="6" t="s">
        <v>223</v>
      </c>
      <c r="C1075" s="17">
        <v>0</v>
      </c>
      <c r="D1075" s="17">
        <v>0</v>
      </c>
      <c r="E1075" s="17">
        <v>0</v>
      </c>
      <c r="F1075" s="17">
        <f t="shared" si="248"/>
        <v>0</v>
      </c>
      <c r="G1075" s="17">
        <v>2619</v>
      </c>
      <c r="H1075" s="17">
        <f t="shared" si="251"/>
        <v>1.0445609436435124</v>
      </c>
      <c r="I1075" s="17">
        <f t="shared" si="252"/>
        <v>0</v>
      </c>
      <c r="J1075" s="25"/>
      <c r="K1075" s="25"/>
      <c r="L1075" s="25"/>
      <c r="M1075" s="25"/>
      <c r="N1075" s="25"/>
      <c r="O1075" s="25"/>
      <c r="P1075" s="25"/>
      <c r="Q1075" s="25"/>
      <c r="R1075" s="25"/>
      <c r="S1075" s="25"/>
      <c r="T1075" s="25"/>
      <c r="U1075" s="25"/>
      <c r="V1075" s="25"/>
      <c r="W1075" s="25"/>
      <c r="X1075" s="25"/>
      <c r="Y1075" s="25"/>
      <c r="Z1075" s="25"/>
      <c r="AA1075" s="25"/>
      <c r="AB1075" s="25"/>
      <c r="AC1075" s="25"/>
      <c r="AD1075" s="25"/>
      <c r="AE1075" s="25"/>
      <c r="AF1075" s="25"/>
    </row>
    <row r="1076" spans="1:32" s="2" customFormat="1" ht="15.75" customHeight="1" x14ac:dyDescent="0.25">
      <c r="A1076" s="8" t="s">
        <v>1259</v>
      </c>
      <c r="B1076" s="6" t="s">
        <v>224</v>
      </c>
      <c r="C1076" s="17">
        <v>0</v>
      </c>
      <c r="D1076" s="17">
        <v>0</v>
      </c>
      <c r="E1076" s="17">
        <v>0</v>
      </c>
      <c r="F1076" s="17">
        <f t="shared" si="248"/>
        <v>0</v>
      </c>
      <c r="G1076" s="17">
        <v>6830</v>
      </c>
      <c r="H1076" s="17">
        <f t="shared" si="251"/>
        <v>1.0445609436435124</v>
      </c>
      <c r="I1076" s="17">
        <f t="shared" si="252"/>
        <v>0</v>
      </c>
      <c r="J1076" s="25"/>
      <c r="K1076" s="25"/>
      <c r="L1076" s="25"/>
      <c r="M1076" s="25"/>
      <c r="N1076" s="25"/>
      <c r="O1076" s="25"/>
      <c r="P1076" s="25"/>
      <c r="Q1076" s="25"/>
      <c r="R1076" s="25"/>
      <c r="S1076" s="25"/>
      <c r="T1076" s="25"/>
      <c r="U1076" s="25"/>
      <c r="V1076" s="25"/>
      <c r="W1076" s="25"/>
      <c r="X1076" s="25"/>
      <c r="Y1076" s="25"/>
      <c r="Z1076" s="25"/>
      <c r="AA1076" s="25"/>
      <c r="AB1076" s="25"/>
      <c r="AC1076" s="25"/>
      <c r="AD1076" s="25"/>
      <c r="AE1076" s="25"/>
      <c r="AF1076" s="25"/>
    </row>
    <row r="1077" spans="1:32" s="2" customFormat="1" ht="15.75" customHeight="1" x14ac:dyDescent="0.25">
      <c r="A1077" s="8" t="s">
        <v>1260</v>
      </c>
      <c r="B1077" s="6" t="s">
        <v>225</v>
      </c>
      <c r="C1077" s="17">
        <v>0</v>
      </c>
      <c r="D1077" s="17">
        <v>0</v>
      </c>
      <c r="E1077" s="17">
        <v>0</v>
      </c>
      <c r="F1077" s="17">
        <f t="shared" si="248"/>
        <v>0</v>
      </c>
      <c r="G1077" s="17">
        <v>4269</v>
      </c>
      <c r="H1077" s="17">
        <f t="shared" si="251"/>
        <v>1.0445609436435124</v>
      </c>
      <c r="I1077" s="17">
        <f t="shared" si="252"/>
        <v>0</v>
      </c>
      <c r="J1077" s="25"/>
      <c r="K1077" s="25"/>
      <c r="L1077" s="25"/>
      <c r="M1077" s="25"/>
      <c r="N1077" s="25"/>
      <c r="O1077" s="25"/>
      <c r="P1077" s="25"/>
      <c r="Q1077" s="25"/>
      <c r="R1077" s="25"/>
      <c r="S1077" s="25"/>
      <c r="T1077" s="25"/>
      <c r="U1077" s="25"/>
      <c r="V1077" s="25"/>
      <c r="W1077" s="25"/>
      <c r="X1077" s="25"/>
      <c r="Y1077" s="25"/>
      <c r="Z1077" s="25"/>
      <c r="AA1077" s="25"/>
      <c r="AB1077" s="25"/>
      <c r="AC1077" s="25"/>
      <c r="AD1077" s="25"/>
      <c r="AE1077" s="25"/>
      <c r="AF1077" s="25"/>
    </row>
    <row r="1078" spans="1:32" s="2" customFormat="1" ht="15.75" customHeight="1" x14ac:dyDescent="0.25">
      <c r="A1078" s="8" t="s">
        <v>1261</v>
      </c>
      <c r="B1078" s="6" t="s">
        <v>226</v>
      </c>
      <c r="C1078" s="17">
        <v>0</v>
      </c>
      <c r="D1078" s="17">
        <v>0</v>
      </c>
      <c r="E1078" s="17">
        <v>0</v>
      </c>
      <c r="F1078" s="17">
        <f t="shared" si="248"/>
        <v>0</v>
      </c>
      <c r="G1078" s="17">
        <v>3697</v>
      </c>
      <c r="H1078" s="17">
        <f t="shared" si="251"/>
        <v>1.0445609436435124</v>
      </c>
      <c r="I1078" s="17">
        <f t="shared" si="252"/>
        <v>0</v>
      </c>
      <c r="J1078" s="25"/>
      <c r="K1078" s="25"/>
      <c r="L1078" s="25"/>
      <c r="M1078" s="25"/>
      <c r="N1078" s="25"/>
      <c r="O1078" s="25"/>
      <c r="P1078" s="25"/>
      <c r="Q1078" s="25"/>
      <c r="R1078" s="25"/>
      <c r="S1078" s="25"/>
      <c r="T1078" s="25"/>
      <c r="U1078" s="25"/>
      <c r="V1078" s="25"/>
      <c r="W1078" s="25"/>
      <c r="X1078" s="25"/>
      <c r="Y1078" s="25"/>
      <c r="Z1078" s="25"/>
      <c r="AA1078" s="25"/>
      <c r="AB1078" s="25"/>
      <c r="AC1078" s="25"/>
      <c r="AD1078" s="25"/>
      <c r="AE1078" s="25"/>
      <c r="AF1078" s="25"/>
    </row>
    <row r="1079" spans="1:32" s="2" customFormat="1" ht="15.75" customHeight="1" x14ac:dyDescent="0.25">
      <c r="A1079" s="8" t="s">
        <v>1262</v>
      </c>
      <c r="B1079" s="6" t="s">
        <v>227</v>
      </c>
      <c r="C1079" s="17">
        <v>0</v>
      </c>
      <c r="D1079" s="17">
        <v>0</v>
      </c>
      <c r="E1079" s="17">
        <v>0</v>
      </c>
      <c r="F1079" s="17">
        <f t="shared" si="248"/>
        <v>0</v>
      </c>
      <c r="G1079" s="17">
        <v>3028</v>
      </c>
      <c r="H1079" s="17">
        <f t="shared" si="251"/>
        <v>1.0445609436435124</v>
      </c>
      <c r="I1079" s="17">
        <f t="shared" si="252"/>
        <v>0</v>
      </c>
      <c r="J1079" s="25"/>
      <c r="K1079" s="25"/>
      <c r="L1079" s="25"/>
      <c r="M1079" s="25"/>
      <c r="N1079" s="25"/>
      <c r="O1079" s="25"/>
      <c r="P1079" s="25"/>
      <c r="Q1079" s="25"/>
      <c r="R1079" s="25"/>
      <c r="S1079" s="25"/>
      <c r="T1079" s="25"/>
      <c r="U1079" s="25"/>
      <c r="V1079" s="25"/>
      <c r="W1079" s="25"/>
      <c r="X1079" s="25"/>
      <c r="Y1079" s="25"/>
      <c r="Z1079" s="25"/>
      <c r="AA1079" s="25"/>
      <c r="AB1079" s="25"/>
      <c r="AC1079" s="25"/>
      <c r="AD1079" s="25"/>
      <c r="AE1079" s="25"/>
      <c r="AF1079" s="25"/>
    </row>
    <row r="1080" spans="1:32" s="2" customFormat="1" ht="15.75" customHeight="1" x14ac:dyDescent="0.25">
      <c r="A1080" s="8" t="s">
        <v>1263</v>
      </c>
      <c r="B1080" s="6" t="s">
        <v>214</v>
      </c>
      <c r="C1080" s="17">
        <v>142.4</v>
      </c>
      <c r="D1080" s="17">
        <v>0</v>
      </c>
      <c r="E1080" s="17">
        <v>0</v>
      </c>
      <c r="F1080" s="17">
        <f t="shared" si="248"/>
        <v>47.466666666666669</v>
      </c>
      <c r="G1080" s="17">
        <v>2229</v>
      </c>
      <c r="H1080" s="17">
        <f t="shared" si="251"/>
        <v>1.0445609436435124</v>
      </c>
      <c r="I1080" s="17">
        <f t="shared" si="252"/>
        <v>110.51789043250326</v>
      </c>
      <c r="J1080" s="25"/>
      <c r="K1080" s="25"/>
      <c r="L1080" s="25"/>
      <c r="M1080" s="25"/>
      <c r="N1080" s="25"/>
      <c r="O1080" s="25"/>
      <c r="P1080" s="25"/>
      <c r="Q1080" s="25"/>
      <c r="R1080" s="25"/>
      <c r="S1080" s="25"/>
      <c r="T1080" s="25"/>
      <c r="U1080" s="25"/>
      <c r="V1080" s="25"/>
      <c r="W1080" s="25"/>
      <c r="X1080" s="25"/>
      <c r="Y1080" s="25"/>
      <c r="Z1080" s="25"/>
      <c r="AA1080" s="25"/>
      <c r="AB1080" s="25"/>
      <c r="AC1080" s="25"/>
      <c r="AD1080" s="25"/>
      <c r="AE1080" s="25"/>
      <c r="AF1080" s="25"/>
    </row>
    <row r="1081" spans="1:32" s="2" customFormat="1" ht="15.75" customHeight="1" x14ac:dyDescent="0.25">
      <c r="A1081" s="8" t="s">
        <v>1264</v>
      </c>
      <c r="B1081" s="6" t="s">
        <v>215</v>
      </c>
      <c r="C1081" s="17">
        <v>0</v>
      </c>
      <c r="D1081" s="17">
        <v>0</v>
      </c>
      <c r="E1081" s="17">
        <v>0</v>
      </c>
      <c r="F1081" s="17">
        <f t="shared" si="248"/>
        <v>0</v>
      </c>
      <c r="G1081" s="17">
        <v>2361</v>
      </c>
      <c r="H1081" s="17">
        <f t="shared" si="251"/>
        <v>1.0445609436435124</v>
      </c>
      <c r="I1081" s="17">
        <f t="shared" si="252"/>
        <v>0</v>
      </c>
      <c r="J1081" s="25"/>
      <c r="K1081" s="25"/>
      <c r="L1081" s="25"/>
      <c r="M1081" s="25"/>
      <c r="N1081" s="25"/>
      <c r="O1081" s="25"/>
      <c r="P1081" s="25"/>
      <c r="Q1081" s="25"/>
      <c r="R1081" s="25"/>
      <c r="S1081" s="25"/>
      <c r="T1081" s="25"/>
      <c r="U1081" s="25"/>
      <c r="V1081" s="25"/>
      <c r="W1081" s="25"/>
      <c r="X1081" s="25"/>
      <c r="Y1081" s="25"/>
      <c r="Z1081" s="25"/>
      <c r="AA1081" s="25"/>
      <c r="AB1081" s="25"/>
      <c r="AC1081" s="25"/>
      <c r="AD1081" s="25"/>
      <c r="AE1081" s="25"/>
      <c r="AF1081" s="25"/>
    </row>
    <row r="1082" spans="1:32" s="2" customFormat="1" ht="15.75" customHeight="1" x14ac:dyDescent="0.25">
      <c r="A1082" s="8" t="s">
        <v>1265</v>
      </c>
      <c r="B1082" s="6" t="s">
        <v>229</v>
      </c>
      <c r="C1082" s="17">
        <v>0</v>
      </c>
      <c r="D1082" s="17">
        <v>0</v>
      </c>
      <c r="E1082" s="17">
        <v>0</v>
      </c>
      <c r="F1082" s="17">
        <f t="shared" si="248"/>
        <v>0</v>
      </c>
      <c r="G1082" s="17">
        <v>12458</v>
      </c>
      <c r="H1082" s="17">
        <f t="shared" si="251"/>
        <v>1.0445609436435124</v>
      </c>
      <c r="I1082" s="17">
        <f t="shared" si="252"/>
        <v>0</v>
      </c>
      <c r="J1082" s="25"/>
      <c r="K1082" s="25"/>
      <c r="L1082" s="25"/>
      <c r="M1082" s="25"/>
      <c r="N1082" s="25"/>
      <c r="O1082" s="25"/>
      <c r="P1082" s="25"/>
      <c r="Q1082" s="25"/>
      <c r="R1082" s="25"/>
      <c r="S1082" s="25"/>
      <c r="T1082" s="25"/>
      <c r="U1082" s="25"/>
      <c r="V1082" s="25"/>
      <c r="W1082" s="25"/>
      <c r="X1082" s="25"/>
      <c r="Y1082" s="25"/>
      <c r="Z1082" s="25"/>
      <c r="AA1082" s="25"/>
      <c r="AB1082" s="25"/>
      <c r="AC1082" s="25"/>
      <c r="AD1082" s="25"/>
      <c r="AE1082" s="25"/>
      <c r="AF1082" s="25"/>
    </row>
    <row r="1083" spans="1:32" s="2" customFormat="1" ht="15.75" customHeight="1" x14ac:dyDescent="0.25">
      <c r="A1083" s="8" t="s">
        <v>1266</v>
      </c>
      <c r="B1083" s="6" t="s">
        <v>546</v>
      </c>
      <c r="C1083" s="17">
        <v>0</v>
      </c>
      <c r="D1083" s="17">
        <v>0</v>
      </c>
      <c r="E1083" s="17">
        <v>0</v>
      </c>
      <c r="F1083" s="17">
        <f t="shared" si="248"/>
        <v>0</v>
      </c>
      <c r="G1083" s="17">
        <v>22987</v>
      </c>
      <c r="H1083" s="17">
        <f t="shared" si="251"/>
        <v>1.0445609436435124</v>
      </c>
      <c r="I1083" s="17">
        <f t="shared" si="252"/>
        <v>0</v>
      </c>
      <c r="J1083" s="25"/>
      <c r="K1083" s="25"/>
      <c r="L1083" s="25"/>
      <c r="M1083" s="25"/>
      <c r="N1083" s="25"/>
      <c r="O1083" s="25"/>
      <c r="P1083" s="25"/>
      <c r="Q1083" s="25"/>
      <c r="R1083" s="25"/>
      <c r="S1083" s="25"/>
      <c r="T1083" s="25"/>
      <c r="U1083" s="25"/>
      <c r="V1083" s="25"/>
      <c r="W1083" s="25"/>
      <c r="X1083" s="25"/>
      <c r="Y1083" s="25"/>
      <c r="Z1083" s="25"/>
      <c r="AA1083" s="25"/>
      <c r="AB1083" s="25"/>
      <c r="AC1083" s="25"/>
      <c r="AD1083" s="25"/>
      <c r="AE1083" s="25"/>
      <c r="AF1083" s="25"/>
    </row>
    <row r="1084" spans="1:32" s="2" customFormat="1" ht="15.75" customHeight="1" x14ac:dyDescent="0.25">
      <c r="A1084" s="8" t="s">
        <v>1267</v>
      </c>
      <c r="B1084" s="6" t="s">
        <v>547</v>
      </c>
      <c r="C1084" s="17">
        <v>0</v>
      </c>
      <c r="D1084" s="17">
        <v>0</v>
      </c>
      <c r="E1084" s="17">
        <v>0</v>
      </c>
      <c r="F1084" s="17">
        <f t="shared" si="248"/>
        <v>0</v>
      </c>
      <c r="G1084" s="17">
        <v>7977</v>
      </c>
      <c r="H1084" s="17">
        <f t="shared" si="251"/>
        <v>1.0445609436435124</v>
      </c>
      <c r="I1084" s="17">
        <f t="shared" si="252"/>
        <v>0</v>
      </c>
      <c r="J1084" s="25"/>
      <c r="K1084" s="25"/>
      <c r="L1084" s="25"/>
      <c r="M1084" s="25"/>
      <c r="N1084" s="25"/>
      <c r="O1084" s="25"/>
      <c r="P1084" s="25"/>
      <c r="Q1084" s="25"/>
      <c r="R1084" s="25"/>
      <c r="S1084" s="25"/>
      <c r="T1084" s="25"/>
      <c r="U1084" s="25"/>
      <c r="V1084" s="25"/>
      <c r="W1084" s="25"/>
      <c r="X1084" s="25"/>
      <c r="Y1084" s="25"/>
      <c r="Z1084" s="25"/>
      <c r="AA1084" s="25"/>
      <c r="AB1084" s="25"/>
      <c r="AC1084" s="25"/>
      <c r="AD1084" s="25"/>
      <c r="AE1084" s="25"/>
      <c r="AF1084" s="25"/>
    </row>
    <row r="1085" spans="1:32" s="2" customFormat="1" ht="15.75" customHeight="1" x14ac:dyDescent="0.25">
      <c r="A1085" s="8" t="s">
        <v>1268</v>
      </c>
      <c r="B1085" s="6" t="s">
        <v>548</v>
      </c>
      <c r="C1085" s="17">
        <v>0</v>
      </c>
      <c r="D1085" s="17">
        <v>0</v>
      </c>
      <c r="E1085" s="17">
        <v>0</v>
      </c>
      <c r="F1085" s="17">
        <f t="shared" si="248"/>
        <v>0</v>
      </c>
      <c r="G1085" s="17">
        <v>14720</v>
      </c>
      <c r="H1085" s="17">
        <f t="shared" si="251"/>
        <v>1.0445609436435124</v>
      </c>
      <c r="I1085" s="17">
        <f t="shared" si="252"/>
        <v>0</v>
      </c>
      <c r="J1085" s="25"/>
      <c r="K1085" s="25"/>
      <c r="L1085" s="25"/>
      <c r="M1085" s="25"/>
      <c r="N1085" s="25"/>
      <c r="O1085" s="25"/>
      <c r="P1085" s="25"/>
      <c r="Q1085" s="25"/>
      <c r="R1085" s="25"/>
      <c r="S1085" s="25"/>
      <c r="T1085" s="25"/>
      <c r="U1085" s="25"/>
      <c r="V1085" s="25"/>
      <c r="W1085" s="25"/>
      <c r="X1085" s="25"/>
      <c r="Y1085" s="25"/>
      <c r="Z1085" s="25"/>
      <c r="AA1085" s="25"/>
      <c r="AB1085" s="25"/>
      <c r="AC1085" s="25"/>
      <c r="AD1085" s="25"/>
      <c r="AE1085" s="25"/>
      <c r="AF1085" s="25"/>
    </row>
    <row r="1086" spans="1:32" s="2" customFormat="1" ht="15.75" customHeight="1" x14ac:dyDescent="0.25">
      <c r="A1086" s="8" t="s">
        <v>1269</v>
      </c>
      <c r="B1086" s="6" t="s">
        <v>217</v>
      </c>
      <c r="C1086" s="17">
        <v>0</v>
      </c>
      <c r="D1086" s="17">
        <v>0</v>
      </c>
      <c r="E1086" s="17">
        <v>0</v>
      </c>
      <c r="F1086" s="17">
        <f t="shared" si="248"/>
        <v>0</v>
      </c>
      <c r="G1086" s="17">
        <v>6908</v>
      </c>
      <c r="H1086" s="17">
        <f t="shared" si="251"/>
        <v>1.0445609436435124</v>
      </c>
      <c r="I1086" s="17">
        <f t="shared" si="252"/>
        <v>0</v>
      </c>
      <c r="J1086" s="25"/>
      <c r="K1086" s="25"/>
      <c r="L1086" s="25"/>
      <c r="M1086" s="25"/>
      <c r="N1086" s="25"/>
      <c r="O1086" s="25"/>
      <c r="P1086" s="25"/>
      <c r="Q1086" s="25"/>
      <c r="R1086" s="25"/>
      <c r="S1086" s="25"/>
      <c r="T1086" s="25"/>
      <c r="U1086" s="25"/>
      <c r="V1086" s="25"/>
      <c r="W1086" s="25"/>
      <c r="X1086" s="25"/>
      <c r="Y1086" s="25"/>
      <c r="Z1086" s="25"/>
      <c r="AA1086" s="25"/>
      <c r="AB1086" s="25"/>
      <c r="AC1086" s="25"/>
      <c r="AD1086" s="25"/>
      <c r="AE1086" s="25"/>
      <c r="AF1086" s="25"/>
    </row>
    <row r="1087" spans="1:32" s="2" customFormat="1" ht="15.75" customHeight="1" x14ac:dyDescent="0.25">
      <c r="A1087" s="8" t="s">
        <v>1270</v>
      </c>
      <c r="B1087" s="6" t="s">
        <v>549</v>
      </c>
      <c r="C1087" s="17">
        <v>0</v>
      </c>
      <c r="D1087" s="17">
        <v>0</v>
      </c>
      <c r="E1087" s="17">
        <v>0</v>
      </c>
      <c r="F1087" s="17">
        <f t="shared" si="248"/>
        <v>0</v>
      </c>
      <c r="G1087" s="17">
        <v>12747</v>
      </c>
      <c r="H1087" s="17">
        <f t="shared" si="251"/>
        <v>1.0445609436435124</v>
      </c>
      <c r="I1087" s="17">
        <f t="shared" si="252"/>
        <v>0</v>
      </c>
      <c r="J1087" s="25"/>
      <c r="K1087" s="25"/>
      <c r="L1087" s="25"/>
      <c r="M1087" s="25"/>
      <c r="N1087" s="25"/>
      <c r="O1087" s="25"/>
      <c r="P1087" s="25"/>
      <c r="Q1087" s="25"/>
      <c r="R1087" s="25"/>
      <c r="S1087" s="25"/>
      <c r="T1087" s="25"/>
      <c r="U1087" s="25"/>
      <c r="V1087" s="25"/>
      <c r="W1087" s="25"/>
      <c r="X1087" s="25"/>
      <c r="Y1087" s="25"/>
      <c r="Z1087" s="25"/>
      <c r="AA1087" s="25"/>
      <c r="AB1087" s="25"/>
      <c r="AC1087" s="25"/>
      <c r="AD1087" s="25"/>
      <c r="AE1087" s="25"/>
      <c r="AF1087" s="25"/>
    </row>
    <row r="1088" spans="1:32" s="2" customFormat="1" ht="15.75" customHeight="1" x14ac:dyDescent="0.25">
      <c r="A1088" s="8" t="s">
        <v>1271</v>
      </c>
      <c r="B1088" s="6" t="s">
        <v>216</v>
      </c>
      <c r="C1088" s="17">
        <v>0</v>
      </c>
      <c r="D1088" s="17">
        <v>0</v>
      </c>
      <c r="E1088" s="17">
        <v>0</v>
      </c>
      <c r="F1088" s="17">
        <f t="shared" si="248"/>
        <v>0</v>
      </c>
      <c r="G1088" s="17">
        <v>5658</v>
      </c>
      <c r="H1088" s="17">
        <f t="shared" si="251"/>
        <v>1.0445609436435124</v>
      </c>
      <c r="I1088" s="17">
        <f t="shared" si="252"/>
        <v>0</v>
      </c>
      <c r="J1088" s="25"/>
      <c r="K1088" s="25"/>
      <c r="L1088" s="25"/>
      <c r="M1088" s="25"/>
      <c r="N1088" s="25"/>
      <c r="O1088" s="25"/>
      <c r="P1088" s="25"/>
      <c r="Q1088" s="25"/>
      <c r="R1088" s="25"/>
      <c r="S1088" s="25"/>
      <c r="T1088" s="25"/>
      <c r="U1088" s="25"/>
      <c r="V1088" s="25"/>
      <c r="W1088" s="25"/>
      <c r="X1088" s="25"/>
      <c r="Y1088" s="25"/>
      <c r="Z1088" s="25"/>
      <c r="AA1088" s="25"/>
      <c r="AB1088" s="25"/>
      <c r="AC1088" s="25"/>
      <c r="AD1088" s="25"/>
      <c r="AE1088" s="25"/>
      <c r="AF1088" s="25"/>
    </row>
    <row r="1089" spans="1:32" s="2" customFormat="1" ht="15.75" customHeight="1" x14ac:dyDescent="0.25">
      <c r="A1089" s="8" t="s">
        <v>1272</v>
      </c>
      <c r="B1089" s="6" t="s">
        <v>218</v>
      </c>
      <c r="C1089" s="17">
        <v>0</v>
      </c>
      <c r="D1089" s="17">
        <v>0</v>
      </c>
      <c r="E1089" s="17">
        <v>0</v>
      </c>
      <c r="F1089" s="17">
        <f t="shared" si="248"/>
        <v>0</v>
      </c>
      <c r="G1089" s="17">
        <v>10439</v>
      </c>
      <c r="H1089" s="17">
        <f t="shared" si="251"/>
        <v>1.0445609436435124</v>
      </c>
      <c r="I1089" s="17">
        <f t="shared" si="252"/>
        <v>0</v>
      </c>
      <c r="J1089" s="25"/>
      <c r="K1089" s="25"/>
      <c r="L1089" s="25"/>
      <c r="M1089" s="25"/>
      <c r="N1089" s="25"/>
      <c r="O1089" s="25"/>
      <c r="P1089" s="25"/>
      <c r="Q1089" s="25"/>
      <c r="R1089" s="25"/>
      <c r="S1089" s="25"/>
      <c r="T1089" s="25"/>
      <c r="U1089" s="25"/>
      <c r="V1089" s="25"/>
      <c r="W1089" s="25"/>
      <c r="X1089" s="25"/>
      <c r="Y1089" s="25"/>
      <c r="Z1089" s="25"/>
      <c r="AA1089" s="25"/>
      <c r="AB1089" s="25"/>
      <c r="AC1089" s="25"/>
      <c r="AD1089" s="25"/>
      <c r="AE1089" s="25"/>
      <c r="AF1089" s="25"/>
    </row>
    <row r="1090" spans="1:32" s="2" customFormat="1" ht="15.75" customHeight="1" x14ac:dyDescent="0.25">
      <c r="A1090" s="8" t="s">
        <v>1273</v>
      </c>
      <c r="B1090" s="6" t="s">
        <v>219</v>
      </c>
      <c r="C1090" s="17">
        <v>0</v>
      </c>
      <c r="D1090" s="17">
        <v>0</v>
      </c>
      <c r="E1090" s="17">
        <v>0</v>
      </c>
      <c r="F1090" s="17">
        <f t="shared" si="248"/>
        <v>0</v>
      </c>
      <c r="G1090" s="17">
        <v>3748</v>
      </c>
      <c r="H1090" s="17">
        <f t="shared" si="251"/>
        <v>1.0445609436435124</v>
      </c>
      <c r="I1090" s="17">
        <f t="shared" si="252"/>
        <v>0</v>
      </c>
      <c r="J1090" s="25"/>
      <c r="K1090" s="25"/>
      <c r="L1090" s="25"/>
      <c r="M1090" s="25"/>
      <c r="N1090" s="25"/>
      <c r="O1090" s="25"/>
      <c r="P1090" s="25"/>
      <c r="Q1090" s="25"/>
      <c r="R1090" s="25"/>
      <c r="S1090" s="25"/>
      <c r="T1090" s="25"/>
      <c r="U1090" s="25"/>
      <c r="V1090" s="25"/>
      <c r="W1090" s="25"/>
      <c r="X1090" s="25"/>
      <c r="Y1090" s="25"/>
      <c r="Z1090" s="25"/>
      <c r="AA1090" s="25"/>
      <c r="AB1090" s="25"/>
      <c r="AC1090" s="25"/>
      <c r="AD1090" s="25"/>
      <c r="AE1090" s="25"/>
      <c r="AF1090" s="25"/>
    </row>
    <row r="1091" spans="1:32" s="2" customFormat="1" ht="15.75" customHeight="1" x14ac:dyDescent="0.25">
      <c r="A1091" s="8" t="s">
        <v>1274</v>
      </c>
      <c r="B1091" s="6" t="s">
        <v>550</v>
      </c>
      <c r="C1091" s="17">
        <v>0</v>
      </c>
      <c r="D1091" s="17">
        <v>0</v>
      </c>
      <c r="E1091" s="17">
        <v>0</v>
      </c>
      <c r="F1091" s="17">
        <f t="shared" si="248"/>
        <v>0</v>
      </c>
      <c r="G1091" s="17">
        <v>6916</v>
      </c>
      <c r="H1091" s="17">
        <f t="shared" si="251"/>
        <v>1.0445609436435124</v>
      </c>
      <c r="I1091" s="17">
        <f t="shared" si="252"/>
        <v>0</v>
      </c>
      <c r="J1091" s="25"/>
      <c r="K1091" s="25"/>
      <c r="L1091" s="25"/>
      <c r="M1091" s="25"/>
      <c r="N1091" s="25"/>
      <c r="O1091" s="25"/>
      <c r="P1091" s="25"/>
      <c r="Q1091" s="25"/>
      <c r="R1091" s="25"/>
      <c r="S1091" s="25"/>
      <c r="T1091" s="25"/>
      <c r="U1091" s="25"/>
      <c r="V1091" s="25"/>
      <c r="W1091" s="25"/>
      <c r="X1091" s="25"/>
      <c r="Y1091" s="25"/>
      <c r="Z1091" s="25"/>
      <c r="AA1091" s="25"/>
      <c r="AB1091" s="25"/>
      <c r="AC1091" s="25"/>
      <c r="AD1091" s="25"/>
      <c r="AE1091" s="25"/>
      <c r="AF1091" s="25"/>
    </row>
    <row r="1092" spans="1:32" s="2" customFormat="1" ht="15.75" customHeight="1" x14ac:dyDescent="0.25">
      <c r="A1092" s="8" t="s">
        <v>1275</v>
      </c>
      <c r="B1092" s="6" t="s">
        <v>220</v>
      </c>
      <c r="C1092" s="17">
        <v>0</v>
      </c>
      <c r="D1092" s="17">
        <v>0</v>
      </c>
      <c r="E1092" s="17">
        <v>0</v>
      </c>
      <c r="F1092" s="17">
        <f t="shared" si="248"/>
        <v>0</v>
      </c>
      <c r="G1092" s="17">
        <v>2699</v>
      </c>
      <c r="H1092" s="17">
        <f t="shared" si="251"/>
        <v>1.0445609436435124</v>
      </c>
      <c r="I1092" s="17">
        <f t="shared" si="252"/>
        <v>0</v>
      </c>
      <c r="J1092" s="25"/>
      <c r="K1092" s="25"/>
      <c r="L1092" s="25"/>
      <c r="M1092" s="25"/>
      <c r="N1092" s="25"/>
      <c r="O1092" s="25"/>
      <c r="P1092" s="25"/>
      <c r="Q1092" s="25"/>
      <c r="R1092" s="25"/>
      <c r="S1092" s="25"/>
      <c r="T1092" s="25"/>
      <c r="U1092" s="25"/>
      <c r="V1092" s="25"/>
      <c r="W1092" s="25"/>
      <c r="X1092" s="25"/>
      <c r="Y1092" s="25"/>
      <c r="Z1092" s="25"/>
      <c r="AA1092" s="25"/>
      <c r="AB1092" s="25"/>
      <c r="AC1092" s="25"/>
      <c r="AD1092" s="25"/>
      <c r="AE1092" s="25"/>
      <c r="AF1092" s="25"/>
    </row>
    <row r="1093" spans="1:32" s="2" customFormat="1" ht="15.75" customHeight="1" x14ac:dyDescent="0.25">
      <c r="A1093" s="8" t="s">
        <v>1276</v>
      </c>
      <c r="B1093" s="6" t="s">
        <v>230</v>
      </c>
      <c r="C1093" s="17">
        <v>0</v>
      </c>
      <c r="D1093" s="17">
        <v>0</v>
      </c>
      <c r="E1093" s="17">
        <v>0</v>
      </c>
      <c r="F1093" s="17">
        <f t="shared" si="248"/>
        <v>0</v>
      </c>
      <c r="G1093" s="17">
        <v>5101</v>
      </c>
      <c r="H1093" s="17">
        <f t="shared" si="251"/>
        <v>1.0445609436435124</v>
      </c>
      <c r="I1093" s="17">
        <f t="shared" si="252"/>
        <v>0</v>
      </c>
      <c r="J1093" s="25"/>
      <c r="K1093" s="25"/>
      <c r="L1093" s="25"/>
      <c r="M1093" s="25"/>
      <c r="N1093" s="25"/>
      <c r="O1093" s="25"/>
      <c r="P1093" s="25"/>
      <c r="Q1093" s="25"/>
      <c r="R1093" s="25"/>
      <c r="S1093" s="25"/>
      <c r="T1093" s="25"/>
      <c r="U1093" s="25"/>
      <c r="V1093" s="25"/>
      <c r="W1093" s="25"/>
      <c r="X1093" s="25"/>
      <c r="Y1093" s="25"/>
      <c r="Z1093" s="25"/>
      <c r="AA1093" s="25"/>
      <c r="AB1093" s="25"/>
      <c r="AC1093" s="25"/>
      <c r="AD1093" s="25"/>
      <c r="AE1093" s="25"/>
      <c r="AF1093" s="25"/>
    </row>
    <row r="1094" spans="1:32" s="2" customFormat="1" ht="15.75" customHeight="1" x14ac:dyDescent="0.25">
      <c r="A1094" s="8" t="s">
        <v>1277</v>
      </c>
      <c r="B1094" s="6" t="s">
        <v>551</v>
      </c>
      <c r="C1094" s="17">
        <v>0</v>
      </c>
      <c r="D1094" s="17">
        <v>0</v>
      </c>
      <c r="E1094" s="17">
        <v>0</v>
      </c>
      <c r="F1094" s="17">
        <f t="shared" si="248"/>
        <v>0</v>
      </c>
      <c r="G1094" s="17">
        <v>2270</v>
      </c>
      <c r="H1094" s="17">
        <f t="shared" si="251"/>
        <v>1.0445609436435124</v>
      </c>
      <c r="I1094" s="17">
        <f t="shared" si="252"/>
        <v>0</v>
      </c>
      <c r="J1094" s="25"/>
      <c r="K1094" s="25"/>
      <c r="L1094" s="25"/>
      <c r="M1094" s="25"/>
      <c r="N1094" s="25"/>
      <c r="O1094" s="25"/>
      <c r="P1094" s="25"/>
      <c r="Q1094" s="25"/>
      <c r="R1094" s="25"/>
      <c r="S1094" s="25"/>
      <c r="T1094" s="25"/>
      <c r="U1094" s="25"/>
      <c r="V1094" s="25"/>
      <c r="W1094" s="25"/>
      <c r="X1094" s="25"/>
      <c r="Y1094" s="25"/>
      <c r="Z1094" s="25"/>
      <c r="AA1094" s="25"/>
      <c r="AB1094" s="25"/>
      <c r="AC1094" s="25"/>
      <c r="AD1094" s="25"/>
      <c r="AE1094" s="25"/>
      <c r="AF1094" s="25"/>
    </row>
    <row r="1095" spans="1:32" s="2" customFormat="1" ht="15.75" customHeight="1" x14ac:dyDescent="0.25">
      <c r="A1095" s="8" t="s">
        <v>1278</v>
      </c>
      <c r="B1095" s="6" t="s">
        <v>231</v>
      </c>
      <c r="C1095" s="17">
        <v>0</v>
      </c>
      <c r="D1095" s="17">
        <v>0</v>
      </c>
      <c r="E1095" s="17">
        <v>0</v>
      </c>
      <c r="F1095" s="17">
        <f t="shared" ref="F1095:F1149" si="253">(C1095+D1095+E1095)/3</f>
        <v>0</v>
      </c>
      <c r="G1095" s="17">
        <v>4189</v>
      </c>
      <c r="H1095" s="17">
        <f t="shared" si="251"/>
        <v>1.0445609436435124</v>
      </c>
      <c r="I1095" s="17">
        <f t="shared" si="252"/>
        <v>0</v>
      </c>
      <c r="J1095" s="25"/>
      <c r="K1095" s="25"/>
      <c r="L1095" s="25"/>
      <c r="M1095" s="25"/>
      <c r="N1095" s="25"/>
      <c r="O1095" s="25"/>
      <c r="P1095" s="25"/>
      <c r="Q1095" s="25"/>
      <c r="R1095" s="25"/>
      <c r="S1095" s="25"/>
      <c r="T1095" s="25"/>
      <c r="U1095" s="25"/>
      <c r="V1095" s="25"/>
      <c r="W1095" s="25"/>
      <c r="X1095" s="25"/>
      <c r="Y1095" s="25"/>
      <c r="Z1095" s="25"/>
      <c r="AA1095" s="25"/>
      <c r="AB1095" s="25"/>
      <c r="AC1095" s="25"/>
      <c r="AD1095" s="25"/>
      <c r="AE1095" s="25"/>
      <c r="AF1095" s="25"/>
    </row>
    <row r="1096" spans="1:32" s="2" customFormat="1" ht="15.75" customHeight="1" x14ac:dyDescent="0.25">
      <c r="A1096" s="8" t="s">
        <v>1279</v>
      </c>
      <c r="B1096" s="6" t="s">
        <v>552</v>
      </c>
      <c r="C1096" s="17">
        <v>0</v>
      </c>
      <c r="D1096" s="17">
        <v>0</v>
      </c>
      <c r="E1096" s="17">
        <v>0</v>
      </c>
      <c r="F1096" s="17">
        <f t="shared" si="253"/>
        <v>0</v>
      </c>
      <c r="G1096" s="17">
        <v>1664</v>
      </c>
      <c r="H1096" s="17">
        <f t="shared" si="251"/>
        <v>1.0445609436435124</v>
      </c>
      <c r="I1096" s="17">
        <f t="shared" si="252"/>
        <v>0</v>
      </c>
      <c r="J1096" s="25"/>
      <c r="K1096" s="25"/>
      <c r="L1096" s="25"/>
      <c r="M1096" s="25"/>
      <c r="N1096" s="25"/>
      <c r="O1096" s="25"/>
      <c r="P1096" s="25"/>
      <c r="Q1096" s="25"/>
      <c r="R1096" s="25"/>
      <c r="S1096" s="25"/>
      <c r="T1096" s="25"/>
      <c r="U1096" s="25"/>
      <c r="V1096" s="25"/>
      <c r="W1096" s="25"/>
      <c r="X1096" s="25"/>
      <c r="Y1096" s="25"/>
      <c r="Z1096" s="25"/>
      <c r="AA1096" s="25"/>
      <c r="AB1096" s="25"/>
      <c r="AC1096" s="25"/>
      <c r="AD1096" s="25"/>
      <c r="AE1096" s="25"/>
      <c r="AF1096" s="25"/>
    </row>
    <row r="1097" spans="1:32" s="2" customFormat="1" ht="15.75" customHeight="1" x14ac:dyDescent="0.25">
      <c r="A1097" s="8" t="s">
        <v>1280</v>
      </c>
      <c r="B1097" s="6" t="s">
        <v>553</v>
      </c>
      <c r="C1097" s="17">
        <v>0</v>
      </c>
      <c r="D1097" s="17">
        <v>0</v>
      </c>
      <c r="E1097" s="17">
        <v>0</v>
      </c>
      <c r="F1097" s="17">
        <f t="shared" si="253"/>
        <v>0</v>
      </c>
      <c r="G1097" s="17">
        <v>3144</v>
      </c>
      <c r="H1097" s="17">
        <f t="shared" si="251"/>
        <v>1.0445609436435124</v>
      </c>
      <c r="I1097" s="17">
        <f t="shared" si="252"/>
        <v>0</v>
      </c>
      <c r="J1097" s="25"/>
      <c r="K1097" s="25"/>
      <c r="L1097" s="25"/>
      <c r="M1097" s="25"/>
      <c r="N1097" s="25"/>
      <c r="O1097" s="25"/>
      <c r="P1097" s="25"/>
      <c r="Q1097" s="25"/>
      <c r="R1097" s="25"/>
      <c r="S1097" s="25"/>
      <c r="T1097" s="25"/>
      <c r="U1097" s="25"/>
      <c r="V1097" s="25"/>
      <c r="W1097" s="25"/>
      <c r="X1097" s="25"/>
      <c r="Y1097" s="25"/>
      <c r="Z1097" s="25"/>
      <c r="AA1097" s="25"/>
      <c r="AB1097" s="25"/>
      <c r="AC1097" s="25"/>
      <c r="AD1097" s="25"/>
      <c r="AE1097" s="25"/>
      <c r="AF1097" s="25"/>
    </row>
    <row r="1098" spans="1:32" s="2" customFormat="1" ht="15.75" customHeight="1" x14ac:dyDescent="0.25">
      <c r="A1098" s="8" t="s">
        <v>1281</v>
      </c>
      <c r="B1098" s="6" t="s">
        <v>554</v>
      </c>
      <c r="C1098" s="17">
        <v>0</v>
      </c>
      <c r="D1098" s="17">
        <v>0</v>
      </c>
      <c r="E1098" s="17">
        <v>0</v>
      </c>
      <c r="F1098" s="17">
        <f t="shared" si="253"/>
        <v>0</v>
      </c>
      <c r="G1098" s="17">
        <v>1424</v>
      </c>
      <c r="H1098" s="17">
        <f t="shared" si="251"/>
        <v>1.0445609436435124</v>
      </c>
      <c r="I1098" s="17">
        <f t="shared" si="252"/>
        <v>0</v>
      </c>
      <c r="J1098" s="25"/>
      <c r="K1098" s="25"/>
      <c r="L1098" s="25"/>
      <c r="M1098" s="25"/>
      <c r="N1098" s="25"/>
      <c r="O1098" s="25"/>
      <c r="P1098" s="25"/>
      <c r="Q1098" s="25"/>
      <c r="R1098" s="25"/>
      <c r="S1098" s="25"/>
      <c r="T1098" s="25"/>
      <c r="U1098" s="25"/>
      <c r="V1098" s="25"/>
      <c r="W1098" s="25"/>
      <c r="X1098" s="25"/>
      <c r="Y1098" s="25"/>
      <c r="Z1098" s="25"/>
      <c r="AA1098" s="25"/>
      <c r="AB1098" s="25"/>
      <c r="AC1098" s="25"/>
      <c r="AD1098" s="25"/>
      <c r="AE1098" s="25"/>
      <c r="AF1098" s="25"/>
    </row>
    <row r="1099" spans="1:32" s="2" customFormat="1" ht="15.75" customHeight="1" x14ac:dyDescent="0.25">
      <c r="A1099" s="8" t="s">
        <v>1282</v>
      </c>
      <c r="B1099" s="6" t="s">
        <v>555</v>
      </c>
      <c r="C1099" s="17">
        <v>0</v>
      </c>
      <c r="D1099" s="17">
        <v>0</v>
      </c>
      <c r="E1099" s="17">
        <v>0</v>
      </c>
      <c r="F1099" s="17">
        <f t="shared" si="253"/>
        <v>0</v>
      </c>
      <c r="G1099" s="17">
        <v>2628</v>
      </c>
      <c r="H1099" s="17">
        <f t="shared" si="251"/>
        <v>1.0445609436435124</v>
      </c>
      <c r="I1099" s="17">
        <f t="shared" si="252"/>
        <v>0</v>
      </c>
      <c r="J1099" s="25"/>
      <c r="K1099" s="25"/>
      <c r="L1099" s="25"/>
      <c r="M1099" s="25"/>
      <c r="N1099" s="25"/>
      <c r="O1099" s="25"/>
      <c r="P1099" s="25"/>
      <c r="Q1099" s="25"/>
      <c r="R1099" s="25"/>
      <c r="S1099" s="25"/>
      <c r="T1099" s="25"/>
      <c r="U1099" s="25"/>
      <c r="V1099" s="25"/>
      <c r="W1099" s="25"/>
      <c r="X1099" s="25"/>
      <c r="Y1099" s="25"/>
      <c r="Z1099" s="25"/>
      <c r="AA1099" s="25"/>
      <c r="AB1099" s="25"/>
      <c r="AC1099" s="25"/>
      <c r="AD1099" s="25"/>
      <c r="AE1099" s="25"/>
      <c r="AF1099" s="25"/>
    </row>
    <row r="1100" spans="1:32" s="2" customFormat="1" ht="15.75" customHeight="1" x14ac:dyDescent="0.25">
      <c r="A1100" s="8" t="s">
        <v>1283</v>
      </c>
      <c r="B1100" s="6" t="s">
        <v>556</v>
      </c>
      <c r="C1100" s="17">
        <v>0</v>
      </c>
      <c r="D1100" s="17">
        <v>0</v>
      </c>
      <c r="E1100" s="17">
        <v>0</v>
      </c>
      <c r="F1100" s="17">
        <f t="shared" si="253"/>
        <v>0</v>
      </c>
      <c r="G1100" s="17">
        <v>19447</v>
      </c>
      <c r="H1100" s="17">
        <f t="shared" si="251"/>
        <v>1.0445609436435124</v>
      </c>
      <c r="I1100" s="17">
        <f t="shared" si="252"/>
        <v>0</v>
      </c>
      <c r="J1100" s="25"/>
      <c r="K1100" s="25"/>
      <c r="L1100" s="25"/>
      <c r="M1100" s="25"/>
      <c r="N1100" s="25"/>
      <c r="O1100" s="25"/>
      <c r="P1100" s="25"/>
      <c r="Q1100" s="25"/>
      <c r="R1100" s="25"/>
      <c r="S1100" s="25"/>
      <c r="T1100" s="25"/>
      <c r="U1100" s="25"/>
      <c r="V1100" s="25"/>
      <c r="W1100" s="25"/>
      <c r="X1100" s="25"/>
      <c r="Y1100" s="25"/>
      <c r="Z1100" s="25"/>
      <c r="AA1100" s="25"/>
      <c r="AB1100" s="25"/>
      <c r="AC1100" s="25"/>
      <c r="AD1100" s="25"/>
      <c r="AE1100" s="25"/>
      <c r="AF1100" s="25"/>
    </row>
    <row r="1101" spans="1:32" s="2" customFormat="1" ht="15.75" customHeight="1" x14ac:dyDescent="0.25">
      <c r="A1101" s="8" t="s">
        <v>1284</v>
      </c>
      <c r="B1101" s="6" t="s">
        <v>557</v>
      </c>
      <c r="C1101" s="17">
        <v>0</v>
      </c>
      <c r="D1101" s="17">
        <v>0</v>
      </c>
      <c r="E1101" s="17">
        <v>0</v>
      </c>
      <c r="F1101" s="17">
        <f t="shared" si="253"/>
        <v>0</v>
      </c>
      <c r="G1101" s="17">
        <v>28916</v>
      </c>
      <c r="H1101" s="17">
        <f t="shared" si="251"/>
        <v>1.0445609436435124</v>
      </c>
      <c r="I1101" s="17">
        <f t="shared" si="252"/>
        <v>0</v>
      </c>
      <c r="J1101" s="25"/>
      <c r="K1101" s="25"/>
      <c r="L1101" s="25"/>
      <c r="M1101" s="25"/>
      <c r="N1101" s="25"/>
      <c r="O1101" s="25"/>
      <c r="P1101" s="25"/>
      <c r="Q1101" s="25"/>
      <c r="R1101" s="25"/>
      <c r="S1101" s="25"/>
      <c r="T1101" s="25"/>
      <c r="U1101" s="25"/>
      <c r="V1101" s="25"/>
      <c r="W1101" s="25"/>
      <c r="X1101" s="25"/>
      <c r="Y1101" s="25"/>
      <c r="Z1101" s="25"/>
      <c r="AA1101" s="25"/>
      <c r="AB1101" s="25"/>
      <c r="AC1101" s="25"/>
      <c r="AD1101" s="25"/>
      <c r="AE1101" s="25"/>
      <c r="AF1101" s="25"/>
    </row>
    <row r="1102" spans="1:32" s="2" customFormat="1" ht="15.75" customHeight="1" x14ac:dyDescent="0.25">
      <c r="A1102" s="8" t="s">
        <v>1285</v>
      </c>
      <c r="B1102" s="6" t="s">
        <v>558</v>
      </c>
      <c r="C1102" s="17">
        <v>0</v>
      </c>
      <c r="D1102" s="17">
        <v>0</v>
      </c>
      <c r="E1102" s="17">
        <v>0</v>
      </c>
      <c r="F1102" s="17">
        <f t="shared" si="253"/>
        <v>0</v>
      </c>
      <c r="G1102" s="17">
        <v>15557</v>
      </c>
      <c r="H1102" s="17">
        <f t="shared" si="251"/>
        <v>1.0445609436435124</v>
      </c>
      <c r="I1102" s="17">
        <f t="shared" si="252"/>
        <v>0</v>
      </c>
      <c r="J1102" s="25"/>
      <c r="K1102" s="25"/>
      <c r="L1102" s="25"/>
      <c r="M1102" s="25"/>
      <c r="N1102" s="25"/>
      <c r="O1102" s="25"/>
      <c r="P1102" s="25"/>
      <c r="Q1102" s="25"/>
      <c r="R1102" s="25"/>
      <c r="S1102" s="25"/>
      <c r="T1102" s="25"/>
      <c r="U1102" s="25"/>
      <c r="V1102" s="25"/>
      <c r="W1102" s="25"/>
      <c r="X1102" s="25"/>
      <c r="Y1102" s="25"/>
      <c r="Z1102" s="25"/>
      <c r="AA1102" s="25"/>
      <c r="AB1102" s="25"/>
      <c r="AC1102" s="25"/>
      <c r="AD1102" s="25"/>
      <c r="AE1102" s="25"/>
      <c r="AF1102" s="25"/>
    </row>
    <row r="1103" spans="1:32" s="2" customFormat="1" ht="15.75" customHeight="1" x14ac:dyDescent="0.25">
      <c r="A1103" s="8" t="s">
        <v>1286</v>
      </c>
      <c r="B1103" s="6" t="s">
        <v>559</v>
      </c>
      <c r="C1103" s="17">
        <v>0</v>
      </c>
      <c r="D1103" s="17">
        <v>0</v>
      </c>
      <c r="E1103" s="17">
        <v>0</v>
      </c>
      <c r="F1103" s="17">
        <f t="shared" si="253"/>
        <v>0</v>
      </c>
      <c r="G1103" s="17">
        <v>24675</v>
      </c>
      <c r="H1103" s="17">
        <f t="shared" si="251"/>
        <v>1.0445609436435124</v>
      </c>
      <c r="I1103" s="17">
        <f t="shared" si="252"/>
        <v>0</v>
      </c>
      <c r="J1103" s="25"/>
      <c r="K1103" s="25"/>
      <c r="L1103" s="25"/>
      <c r="M1103" s="25"/>
      <c r="N1103" s="25"/>
      <c r="O1103" s="25"/>
      <c r="P1103" s="25"/>
      <c r="Q1103" s="25"/>
      <c r="R1103" s="25"/>
      <c r="S1103" s="25"/>
      <c r="T1103" s="25"/>
      <c r="U1103" s="25"/>
      <c r="V1103" s="25"/>
      <c r="W1103" s="25"/>
      <c r="X1103" s="25"/>
      <c r="Y1103" s="25"/>
      <c r="Z1103" s="25"/>
      <c r="AA1103" s="25"/>
      <c r="AB1103" s="25"/>
      <c r="AC1103" s="25"/>
      <c r="AD1103" s="25"/>
      <c r="AE1103" s="25"/>
      <c r="AF1103" s="25"/>
    </row>
    <row r="1104" spans="1:32" s="2" customFormat="1" ht="15.75" customHeight="1" x14ac:dyDescent="0.25">
      <c r="A1104" s="8" t="s">
        <v>1287</v>
      </c>
      <c r="B1104" s="6" t="s">
        <v>560</v>
      </c>
      <c r="C1104" s="17">
        <v>0</v>
      </c>
      <c r="D1104" s="17">
        <v>0</v>
      </c>
      <c r="E1104" s="17">
        <v>0</v>
      </c>
      <c r="F1104" s="17">
        <f t="shared" si="253"/>
        <v>0</v>
      </c>
      <c r="G1104" s="17">
        <v>10530</v>
      </c>
      <c r="H1104" s="17">
        <f t="shared" si="251"/>
        <v>1.0445609436435124</v>
      </c>
      <c r="I1104" s="17">
        <f t="shared" si="252"/>
        <v>0</v>
      </c>
      <c r="J1104" s="25"/>
      <c r="K1104" s="25"/>
      <c r="L1104" s="25"/>
      <c r="M1104" s="25"/>
      <c r="N1104" s="25"/>
      <c r="O1104" s="25"/>
      <c r="P1104" s="25"/>
      <c r="Q1104" s="25"/>
      <c r="R1104" s="25"/>
      <c r="S1104" s="25"/>
      <c r="T1104" s="25"/>
      <c r="U1104" s="25"/>
      <c r="V1104" s="25"/>
      <c r="W1104" s="25"/>
      <c r="X1104" s="25"/>
      <c r="Y1104" s="25"/>
      <c r="Z1104" s="25"/>
      <c r="AA1104" s="25"/>
      <c r="AB1104" s="25"/>
      <c r="AC1104" s="25"/>
      <c r="AD1104" s="25"/>
      <c r="AE1104" s="25"/>
      <c r="AF1104" s="25"/>
    </row>
    <row r="1105" spans="1:32" s="2" customFormat="1" ht="15.75" customHeight="1" x14ac:dyDescent="0.25">
      <c r="A1105" s="8" t="s">
        <v>1288</v>
      </c>
      <c r="B1105" s="6" t="s">
        <v>561</v>
      </c>
      <c r="C1105" s="17">
        <v>0</v>
      </c>
      <c r="D1105" s="17">
        <v>0</v>
      </c>
      <c r="E1105" s="17">
        <v>0</v>
      </c>
      <c r="F1105" s="17">
        <f t="shared" si="253"/>
        <v>0</v>
      </c>
      <c r="G1105" s="17">
        <v>14788</v>
      </c>
      <c r="H1105" s="17">
        <f t="shared" si="251"/>
        <v>1.0445609436435124</v>
      </c>
      <c r="I1105" s="17">
        <f t="shared" si="252"/>
        <v>0</v>
      </c>
      <c r="J1105" s="25"/>
      <c r="K1105" s="25"/>
      <c r="L1105" s="25"/>
      <c r="M1105" s="25"/>
      <c r="N1105" s="25"/>
      <c r="O1105" s="25"/>
      <c r="P1105" s="25"/>
      <c r="Q1105" s="25"/>
      <c r="R1105" s="25"/>
      <c r="S1105" s="25"/>
      <c r="T1105" s="25"/>
      <c r="U1105" s="25"/>
      <c r="V1105" s="25"/>
      <c r="W1105" s="25"/>
      <c r="X1105" s="25"/>
      <c r="Y1105" s="25"/>
      <c r="Z1105" s="25"/>
      <c r="AA1105" s="25"/>
      <c r="AB1105" s="25"/>
      <c r="AC1105" s="25"/>
      <c r="AD1105" s="25"/>
      <c r="AE1105" s="25"/>
      <c r="AF1105" s="25"/>
    </row>
    <row r="1106" spans="1:32" s="2" customFormat="1" ht="15.75" customHeight="1" x14ac:dyDescent="0.25">
      <c r="A1106" s="8" t="s">
        <v>1289</v>
      </c>
      <c r="B1106" s="6" t="s">
        <v>228</v>
      </c>
      <c r="C1106" s="17">
        <v>0</v>
      </c>
      <c r="D1106" s="17">
        <v>0</v>
      </c>
      <c r="E1106" s="17">
        <v>0</v>
      </c>
      <c r="F1106" s="17">
        <f t="shared" si="253"/>
        <v>0</v>
      </c>
      <c r="G1106" s="17">
        <v>8160</v>
      </c>
      <c r="H1106" s="17">
        <f t="shared" si="251"/>
        <v>1.0445609436435124</v>
      </c>
      <c r="I1106" s="17">
        <f t="shared" si="252"/>
        <v>0</v>
      </c>
      <c r="J1106" s="25"/>
      <c r="K1106" s="25"/>
      <c r="L1106" s="25"/>
      <c r="M1106" s="25"/>
      <c r="N1106" s="25"/>
      <c r="O1106" s="25"/>
      <c r="P1106" s="25"/>
      <c r="Q1106" s="25"/>
      <c r="R1106" s="25"/>
      <c r="S1106" s="25"/>
      <c r="T1106" s="25"/>
      <c r="U1106" s="25"/>
      <c r="V1106" s="25"/>
      <c r="W1106" s="25"/>
      <c r="X1106" s="25"/>
      <c r="Y1106" s="25"/>
      <c r="Z1106" s="25"/>
      <c r="AA1106" s="25"/>
      <c r="AB1106" s="25"/>
      <c r="AC1106" s="25"/>
      <c r="AD1106" s="25"/>
      <c r="AE1106" s="25"/>
      <c r="AF1106" s="25"/>
    </row>
    <row r="1107" spans="1:32" s="2" customFormat="1" ht="15.75" customHeight="1" x14ac:dyDescent="0.25">
      <c r="A1107" s="8" t="s">
        <v>1290</v>
      </c>
      <c r="B1107" s="6" t="s">
        <v>562</v>
      </c>
      <c r="C1107" s="17">
        <v>0</v>
      </c>
      <c r="D1107" s="17">
        <v>0</v>
      </c>
      <c r="E1107" s="17">
        <v>0</v>
      </c>
      <c r="F1107" s="17">
        <f t="shared" si="253"/>
        <v>0</v>
      </c>
      <c r="G1107" s="17">
        <v>12201</v>
      </c>
      <c r="H1107" s="17">
        <f t="shared" si="251"/>
        <v>1.0445609436435124</v>
      </c>
      <c r="I1107" s="17">
        <f t="shared" si="252"/>
        <v>0</v>
      </c>
      <c r="J1107" s="25"/>
      <c r="K1107" s="25"/>
      <c r="L1107" s="25"/>
      <c r="M1107" s="25"/>
      <c r="N1107" s="25"/>
      <c r="O1107" s="25"/>
      <c r="P1107" s="25"/>
      <c r="Q1107" s="25"/>
      <c r="R1107" s="25"/>
      <c r="S1107" s="25"/>
      <c r="T1107" s="25"/>
      <c r="U1107" s="25"/>
      <c r="V1107" s="25"/>
      <c r="W1107" s="25"/>
      <c r="X1107" s="25"/>
      <c r="Y1107" s="25"/>
      <c r="Z1107" s="25"/>
      <c r="AA1107" s="25"/>
      <c r="AB1107" s="25"/>
      <c r="AC1107" s="25"/>
      <c r="AD1107" s="25"/>
      <c r="AE1107" s="25"/>
      <c r="AF1107" s="25"/>
    </row>
    <row r="1108" spans="1:32" s="2" customFormat="1" ht="15.75" customHeight="1" x14ac:dyDescent="0.25">
      <c r="A1108" s="8" t="s">
        <v>1291</v>
      </c>
      <c r="B1108" s="6" t="s">
        <v>563</v>
      </c>
      <c r="C1108" s="17">
        <v>0</v>
      </c>
      <c r="D1108" s="17">
        <v>0</v>
      </c>
      <c r="E1108" s="17">
        <v>0</v>
      </c>
      <c r="F1108" s="17">
        <f t="shared" si="253"/>
        <v>0</v>
      </c>
      <c r="G1108" s="17">
        <v>5444</v>
      </c>
      <c r="H1108" s="17">
        <f t="shared" si="251"/>
        <v>1.0445609436435124</v>
      </c>
      <c r="I1108" s="17">
        <f t="shared" si="252"/>
        <v>0</v>
      </c>
      <c r="J1108" s="25"/>
      <c r="K1108" s="25"/>
      <c r="L1108" s="25"/>
      <c r="M1108" s="25"/>
      <c r="N1108" s="25"/>
      <c r="O1108" s="25"/>
      <c r="P1108" s="25"/>
      <c r="Q1108" s="25"/>
      <c r="R1108" s="25"/>
      <c r="S1108" s="25"/>
      <c r="T1108" s="25"/>
      <c r="U1108" s="25"/>
      <c r="V1108" s="25"/>
      <c r="W1108" s="25"/>
      <c r="X1108" s="25"/>
      <c r="Y1108" s="25"/>
      <c r="Z1108" s="25"/>
      <c r="AA1108" s="25"/>
      <c r="AB1108" s="25"/>
      <c r="AC1108" s="25"/>
      <c r="AD1108" s="25"/>
      <c r="AE1108" s="25"/>
      <c r="AF1108" s="25"/>
    </row>
    <row r="1109" spans="1:32" s="2" customFormat="1" ht="15.75" customHeight="1" x14ac:dyDescent="0.25">
      <c r="A1109" s="8" t="s">
        <v>1292</v>
      </c>
      <c r="B1109" s="6" t="s">
        <v>564</v>
      </c>
      <c r="C1109" s="17">
        <v>0</v>
      </c>
      <c r="D1109" s="17">
        <v>0</v>
      </c>
      <c r="E1109" s="17">
        <v>0</v>
      </c>
      <c r="F1109" s="17">
        <f t="shared" si="253"/>
        <v>0</v>
      </c>
      <c r="G1109" s="17">
        <v>8140</v>
      </c>
      <c r="H1109" s="17">
        <f t="shared" si="251"/>
        <v>1.0445609436435124</v>
      </c>
      <c r="I1109" s="17">
        <f t="shared" si="252"/>
        <v>0</v>
      </c>
      <c r="J1109" s="25"/>
      <c r="K1109" s="25"/>
      <c r="L1109" s="25"/>
      <c r="M1109" s="25"/>
      <c r="N1109" s="25"/>
      <c r="O1109" s="25"/>
      <c r="P1109" s="25"/>
      <c r="Q1109" s="25"/>
      <c r="R1109" s="25"/>
      <c r="S1109" s="25"/>
      <c r="T1109" s="25"/>
      <c r="U1109" s="25"/>
      <c r="V1109" s="25"/>
      <c r="W1109" s="25"/>
      <c r="X1109" s="25"/>
      <c r="Y1109" s="25"/>
      <c r="Z1109" s="25"/>
      <c r="AA1109" s="25"/>
      <c r="AB1109" s="25"/>
      <c r="AC1109" s="25"/>
      <c r="AD1109" s="25"/>
      <c r="AE1109" s="25"/>
      <c r="AF1109" s="25"/>
    </row>
    <row r="1110" spans="1:32" s="2" customFormat="1" ht="15.75" customHeight="1" x14ac:dyDescent="0.25">
      <c r="A1110" s="8" t="s">
        <v>1293</v>
      </c>
      <c r="B1110" s="6" t="s">
        <v>209</v>
      </c>
      <c r="C1110" s="17">
        <v>0</v>
      </c>
      <c r="D1110" s="17">
        <v>0</v>
      </c>
      <c r="E1110" s="17">
        <v>0</v>
      </c>
      <c r="F1110" s="17">
        <f t="shared" si="253"/>
        <v>0</v>
      </c>
      <c r="G1110" s="17" t="s">
        <v>10</v>
      </c>
      <c r="H1110" s="17" t="s">
        <v>10</v>
      </c>
      <c r="I1110" s="17">
        <f>SUM(I1111:I1148)</f>
        <v>0</v>
      </c>
      <c r="J1110" s="25"/>
      <c r="K1110" s="25"/>
      <c r="L1110" s="25"/>
      <c r="M1110" s="25"/>
      <c r="N1110" s="25"/>
      <c r="O1110" s="25"/>
      <c r="P1110" s="25"/>
      <c r="Q1110" s="25"/>
      <c r="R1110" s="25"/>
      <c r="S1110" s="25"/>
      <c r="T1110" s="25"/>
      <c r="U1110" s="25"/>
      <c r="V1110" s="25"/>
      <c r="W1110" s="25"/>
      <c r="X1110" s="25"/>
      <c r="Y1110" s="25"/>
      <c r="Z1110" s="25"/>
      <c r="AA1110" s="25"/>
      <c r="AB1110" s="25"/>
      <c r="AC1110" s="25"/>
      <c r="AD1110" s="25"/>
      <c r="AE1110" s="25"/>
      <c r="AF1110" s="25"/>
    </row>
    <row r="1111" spans="1:32" s="2" customFormat="1" ht="15.75" customHeight="1" x14ac:dyDescent="0.25">
      <c r="A1111" s="8" t="s">
        <v>1294</v>
      </c>
      <c r="B1111" s="6" t="s">
        <v>221</v>
      </c>
      <c r="C1111" s="17">
        <v>0</v>
      </c>
      <c r="D1111" s="17">
        <v>0</v>
      </c>
      <c r="E1111" s="17">
        <v>0</v>
      </c>
      <c r="F1111" s="17">
        <f t="shared" si="253"/>
        <v>0</v>
      </c>
      <c r="G1111" s="17">
        <v>5139</v>
      </c>
      <c r="H1111" s="17">
        <f t="shared" si="251"/>
        <v>1.0445609436435124</v>
      </c>
      <c r="I1111" s="17">
        <f t="shared" ref="I1111:I1148" si="254">(F1111*G1111*H1111)/1000</f>
        <v>0</v>
      </c>
      <c r="J1111" s="25"/>
      <c r="K1111" s="25"/>
      <c r="L1111" s="25"/>
      <c r="M1111" s="25"/>
      <c r="N1111" s="25"/>
      <c r="O1111" s="25"/>
      <c r="P1111" s="25"/>
      <c r="Q1111" s="25"/>
      <c r="R1111" s="25"/>
      <c r="S1111" s="25"/>
      <c r="T1111" s="25"/>
      <c r="U1111" s="25"/>
      <c r="V1111" s="25"/>
      <c r="W1111" s="25"/>
      <c r="X1111" s="25"/>
      <c r="Y1111" s="25"/>
      <c r="Z1111" s="25"/>
      <c r="AA1111" s="25"/>
      <c r="AB1111" s="25"/>
      <c r="AC1111" s="25"/>
      <c r="AD1111" s="25"/>
      <c r="AE1111" s="25"/>
      <c r="AF1111" s="25"/>
    </row>
    <row r="1112" spans="1:32" s="2" customFormat="1" ht="15.75" customHeight="1" x14ac:dyDescent="0.25">
      <c r="A1112" s="8" t="s">
        <v>1295</v>
      </c>
      <c r="B1112" s="6" t="s">
        <v>545</v>
      </c>
      <c r="C1112" s="17">
        <v>0</v>
      </c>
      <c r="D1112" s="17">
        <v>0</v>
      </c>
      <c r="E1112" s="17">
        <v>0</v>
      </c>
      <c r="F1112" s="17">
        <f t="shared" si="253"/>
        <v>0</v>
      </c>
      <c r="G1112" s="17">
        <v>3212</v>
      </c>
      <c r="H1112" s="17">
        <f t="shared" si="251"/>
        <v>1.0445609436435124</v>
      </c>
      <c r="I1112" s="17">
        <f t="shared" si="254"/>
        <v>0</v>
      </c>
      <c r="J1112" s="25"/>
      <c r="K1112" s="25"/>
      <c r="L1112" s="25"/>
      <c r="M1112" s="25"/>
      <c r="N1112" s="25"/>
      <c r="O1112" s="25"/>
      <c r="P1112" s="25"/>
      <c r="Q1112" s="25"/>
      <c r="R1112" s="25"/>
      <c r="S1112" s="25"/>
      <c r="T1112" s="25"/>
      <c r="U1112" s="25"/>
      <c r="V1112" s="25"/>
      <c r="W1112" s="25"/>
      <c r="X1112" s="25"/>
      <c r="Y1112" s="25"/>
      <c r="Z1112" s="25"/>
      <c r="AA1112" s="25"/>
      <c r="AB1112" s="25"/>
      <c r="AC1112" s="25"/>
      <c r="AD1112" s="25"/>
      <c r="AE1112" s="25"/>
      <c r="AF1112" s="25"/>
    </row>
    <row r="1113" spans="1:32" s="2" customFormat="1" ht="15.75" customHeight="1" x14ac:dyDescent="0.25">
      <c r="A1113" s="8" t="s">
        <v>1296</v>
      </c>
      <c r="B1113" s="6" t="s">
        <v>222</v>
      </c>
      <c r="C1113" s="17">
        <v>0</v>
      </c>
      <c r="D1113" s="17">
        <v>0</v>
      </c>
      <c r="E1113" s="17">
        <v>0</v>
      </c>
      <c r="F1113" s="17">
        <f t="shared" si="253"/>
        <v>0</v>
      </c>
      <c r="G1113" s="17">
        <v>2781</v>
      </c>
      <c r="H1113" s="17">
        <f t="shared" si="251"/>
        <v>1.0445609436435124</v>
      </c>
      <c r="I1113" s="17">
        <f t="shared" si="254"/>
        <v>0</v>
      </c>
      <c r="J1113" s="25"/>
      <c r="K1113" s="25"/>
      <c r="L1113" s="25"/>
      <c r="M1113" s="25"/>
      <c r="N1113" s="25"/>
      <c r="O1113" s="25"/>
      <c r="P1113" s="25"/>
      <c r="Q1113" s="25"/>
      <c r="R1113" s="25"/>
      <c r="S1113" s="25"/>
      <c r="T1113" s="25"/>
      <c r="U1113" s="25"/>
      <c r="V1113" s="25"/>
      <c r="W1113" s="25"/>
      <c r="X1113" s="25"/>
      <c r="Y1113" s="25"/>
      <c r="Z1113" s="25"/>
      <c r="AA1113" s="25"/>
      <c r="AB1113" s="25"/>
      <c r="AC1113" s="25"/>
      <c r="AD1113" s="25"/>
      <c r="AE1113" s="25"/>
      <c r="AF1113" s="25"/>
    </row>
    <row r="1114" spans="1:32" s="2" customFormat="1" ht="15.75" customHeight="1" x14ac:dyDescent="0.25">
      <c r="A1114" s="8" t="s">
        <v>1297</v>
      </c>
      <c r="B1114" s="6" t="s">
        <v>223</v>
      </c>
      <c r="C1114" s="17">
        <v>0</v>
      </c>
      <c r="D1114" s="17">
        <v>0</v>
      </c>
      <c r="E1114" s="17">
        <v>0</v>
      </c>
      <c r="F1114" s="17">
        <f t="shared" si="253"/>
        <v>0</v>
      </c>
      <c r="G1114" s="17">
        <v>4526</v>
      </c>
      <c r="H1114" s="17">
        <f t="shared" si="251"/>
        <v>1.0445609436435124</v>
      </c>
      <c r="I1114" s="17">
        <f t="shared" si="254"/>
        <v>0</v>
      </c>
      <c r="J1114" s="25"/>
      <c r="K1114" s="25"/>
      <c r="L1114" s="25"/>
      <c r="M1114" s="25"/>
      <c r="N1114" s="25"/>
      <c r="O1114" s="25"/>
      <c r="P1114" s="25"/>
      <c r="Q1114" s="25"/>
      <c r="R1114" s="25"/>
      <c r="S1114" s="25"/>
      <c r="T1114" s="25"/>
      <c r="U1114" s="25"/>
      <c r="V1114" s="25"/>
      <c r="W1114" s="25"/>
      <c r="X1114" s="25"/>
      <c r="Y1114" s="25"/>
      <c r="Z1114" s="25"/>
      <c r="AA1114" s="25"/>
      <c r="AB1114" s="25"/>
      <c r="AC1114" s="25"/>
      <c r="AD1114" s="25"/>
      <c r="AE1114" s="25"/>
      <c r="AF1114" s="25"/>
    </row>
    <row r="1115" spans="1:32" s="2" customFormat="1" ht="15.75" customHeight="1" x14ac:dyDescent="0.25">
      <c r="A1115" s="8" t="s">
        <v>1298</v>
      </c>
      <c r="B1115" s="6" t="s">
        <v>224</v>
      </c>
      <c r="C1115" s="17">
        <v>0</v>
      </c>
      <c r="D1115" s="17">
        <v>0</v>
      </c>
      <c r="E1115" s="17">
        <v>0</v>
      </c>
      <c r="F1115" s="17">
        <f t="shared" si="253"/>
        <v>0</v>
      </c>
      <c r="G1115" s="17">
        <v>5940</v>
      </c>
      <c r="H1115" s="17">
        <f t="shared" si="251"/>
        <v>1.0445609436435124</v>
      </c>
      <c r="I1115" s="17">
        <f t="shared" si="254"/>
        <v>0</v>
      </c>
      <c r="J1115" s="25"/>
      <c r="K1115" s="25"/>
      <c r="L1115" s="25"/>
      <c r="M1115" s="25"/>
      <c r="N1115" s="25"/>
      <c r="O1115" s="25"/>
      <c r="P1115" s="25"/>
      <c r="Q1115" s="25"/>
      <c r="R1115" s="25"/>
      <c r="S1115" s="25"/>
      <c r="T1115" s="25"/>
      <c r="U1115" s="25"/>
      <c r="V1115" s="25"/>
      <c r="W1115" s="25"/>
      <c r="X1115" s="25"/>
      <c r="Y1115" s="25"/>
      <c r="Z1115" s="25"/>
      <c r="AA1115" s="25"/>
      <c r="AB1115" s="25"/>
      <c r="AC1115" s="25"/>
      <c r="AD1115" s="25"/>
      <c r="AE1115" s="25"/>
      <c r="AF1115" s="25"/>
    </row>
    <row r="1116" spans="1:32" s="2" customFormat="1" ht="15.75" customHeight="1" x14ac:dyDescent="0.25">
      <c r="A1116" s="8" t="s">
        <v>1299</v>
      </c>
      <c r="B1116" s="6" t="s">
        <v>225</v>
      </c>
      <c r="C1116" s="17">
        <v>0</v>
      </c>
      <c r="D1116" s="17">
        <v>0</v>
      </c>
      <c r="E1116" s="17">
        <v>0</v>
      </c>
      <c r="F1116" s="17">
        <f t="shared" si="253"/>
        <v>0</v>
      </c>
      <c r="G1116" s="17">
        <v>3712</v>
      </c>
      <c r="H1116" s="17">
        <f t="shared" si="251"/>
        <v>1.0445609436435124</v>
      </c>
      <c r="I1116" s="17">
        <f t="shared" si="254"/>
        <v>0</v>
      </c>
      <c r="J1116" s="25"/>
      <c r="K1116" s="25"/>
      <c r="L1116" s="25"/>
      <c r="M1116" s="25"/>
      <c r="N1116" s="25"/>
      <c r="O1116" s="25"/>
      <c r="P1116" s="25"/>
      <c r="Q1116" s="25"/>
      <c r="R1116" s="25"/>
      <c r="S1116" s="25"/>
      <c r="T1116" s="25"/>
      <c r="U1116" s="25"/>
      <c r="V1116" s="25"/>
      <c r="W1116" s="25"/>
      <c r="X1116" s="25"/>
      <c r="Y1116" s="25"/>
      <c r="Z1116" s="25"/>
      <c r="AA1116" s="25"/>
      <c r="AB1116" s="25"/>
      <c r="AC1116" s="25"/>
      <c r="AD1116" s="25"/>
      <c r="AE1116" s="25"/>
      <c r="AF1116" s="25"/>
    </row>
    <row r="1117" spans="1:32" s="2" customFormat="1" ht="15.75" customHeight="1" x14ac:dyDescent="0.25">
      <c r="A1117" s="8" t="s">
        <v>1300</v>
      </c>
      <c r="B1117" s="6" t="s">
        <v>226</v>
      </c>
      <c r="C1117" s="17">
        <v>0</v>
      </c>
      <c r="D1117" s="17">
        <v>0</v>
      </c>
      <c r="E1117" s="17">
        <v>0</v>
      </c>
      <c r="F1117" s="17">
        <f t="shared" si="253"/>
        <v>0</v>
      </c>
      <c r="G1117" s="17">
        <v>3215</v>
      </c>
      <c r="H1117" s="17">
        <f t="shared" si="251"/>
        <v>1.0445609436435124</v>
      </c>
      <c r="I1117" s="17">
        <f t="shared" si="254"/>
        <v>0</v>
      </c>
      <c r="J1117" s="25"/>
      <c r="K1117" s="25"/>
      <c r="L1117" s="25"/>
      <c r="M1117" s="25"/>
      <c r="N1117" s="25"/>
      <c r="O1117" s="25"/>
      <c r="P1117" s="25"/>
      <c r="Q1117" s="25"/>
      <c r="R1117" s="25"/>
      <c r="S1117" s="25"/>
      <c r="T1117" s="25"/>
      <c r="U1117" s="25"/>
      <c r="V1117" s="25"/>
      <c r="W1117" s="25"/>
      <c r="X1117" s="25"/>
      <c r="Y1117" s="25"/>
      <c r="Z1117" s="25"/>
      <c r="AA1117" s="25"/>
      <c r="AB1117" s="25"/>
      <c r="AC1117" s="25"/>
      <c r="AD1117" s="25"/>
      <c r="AE1117" s="25"/>
      <c r="AF1117" s="25"/>
    </row>
    <row r="1118" spans="1:32" s="2" customFormat="1" ht="15.75" customHeight="1" x14ac:dyDescent="0.25">
      <c r="A1118" s="8" t="s">
        <v>1301</v>
      </c>
      <c r="B1118" s="6" t="s">
        <v>227</v>
      </c>
      <c r="C1118" s="17">
        <v>0</v>
      </c>
      <c r="D1118" s="17">
        <v>0</v>
      </c>
      <c r="E1118" s="17">
        <v>0</v>
      </c>
      <c r="F1118" s="17">
        <f t="shared" si="253"/>
        <v>0</v>
      </c>
      <c r="G1118" s="17">
        <v>5062</v>
      </c>
      <c r="H1118" s="17">
        <f t="shared" si="251"/>
        <v>1.0445609436435124</v>
      </c>
      <c r="I1118" s="17">
        <f t="shared" si="254"/>
        <v>0</v>
      </c>
      <c r="J1118" s="25"/>
      <c r="K1118" s="25"/>
      <c r="L1118" s="25"/>
      <c r="M1118" s="25"/>
      <c r="N1118" s="25"/>
      <c r="O1118" s="25"/>
      <c r="P1118" s="25"/>
      <c r="Q1118" s="25"/>
      <c r="R1118" s="25"/>
      <c r="S1118" s="25"/>
      <c r="T1118" s="25"/>
      <c r="U1118" s="25"/>
      <c r="V1118" s="25"/>
      <c r="W1118" s="25"/>
      <c r="X1118" s="25"/>
      <c r="Y1118" s="25"/>
      <c r="Z1118" s="25"/>
      <c r="AA1118" s="25"/>
      <c r="AB1118" s="25"/>
      <c r="AC1118" s="25"/>
      <c r="AD1118" s="25"/>
      <c r="AE1118" s="25"/>
      <c r="AF1118" s="25"/>
    </row>
    <row r="1119" spans="1:32" s="2" customFormat="1" ht="15.75" customHeight="1" x14ac:dyDescent="0.25">
      <c r="A1119" s="8" t="s">
        <v>1302</v>
      </c>
      <c r="B1119" s="6" t="s">
        <v>214</v>
      </c>
      <c r="C1119" s="17">
        <v>0</v>
      </c>
      <c r="D1119" s="17">
        <v>0</v>
      </c>
      <c r="E1119" s="17">
        <v>0</v>
      </c>
      <c r="F1119" s="17">
        <f t="shared" si="253"/>
        <v>0</v>
      </c>
      <c r="G1119" s="17">
        <v>1938</v>
      </c>
      <c r="H1119" s="17">
        <f t="shared" si="251"/>
        <v>1.0445609436435124</v>
      </c>
      <c r="I1119" s="17">
        <f t="shared" si="254"/>
        <v>0</v>
      </c>
      <c r="J1119" s="25"/>
      <c r="K1119" s="25"/>
      <c r="L1119" s="25"/>
      <c r="M1119" s="25"/>
      <c r="N1119" s="25"/>
      <c r="O1119" s="25"/>
      <c r="P1119" s="25"/>
      <c r="Q1119" s="25"/>
      <c r="R1119" s="25"/>
      <c r="S1119" s="25"/>
      <c r="T1119" s="25"/>
      <c r="U1119" s="25"/>
      <c r="V1119" s="25"/>
      <c r="W1119" s="25"/>
      <c r="X1119" s="25"/>
      <c r="Y1119" s="25"/>
      <c r="Z1119" s="25"/>
      <c r="AA1119" s="25"/>
      <c r="AB1119" s="25"/>
      <c r="AC1119" s="25"/>
      <c r="AD1119" s="25"/>
      <c r="AE1119" s="25"/>
      <c r="AF1119" s="25"/>
    </row>
    <row r="1120" spans="1:32" s="2" customFormat="1" ht="15.75" customHeight="1" x14ac:dyDescent="0.25">
      <c r="A1120" s="8" t="s">
        <v>1303</v>
      </c>
      <c r="B1120" s="6" t="s">
        <v>215</v>
      </c>
      <c r="C1120" s="17">
        <v>0</v>
      </c>
      <c r="D1120" s="17">
        <v>0</v>
      </c>
      <c r="E1120" s="17">
        <v>0</v>
      </c>
      <c r="F1120" s="17">
        <f t="shared" si="253"/>
        <v>0</v>
      </c>
      <c r="G1120" s="17">
        <v>2053</v>
      </c>
      <c r="H1120" s="17">
        <f t="shared" si="251"/>
        <v>1.0445609436435124</v>
      </c>
      <c r="I1120" s="17">
        <f t="shared" si="254"/>
        <v>0</v>
      </c>
      <c r="J1120" s="25"/>
      <c r="K1120" s="25"/>
      <c r="L1120" s="25"/>
      <c r="M1120" s="25"/>
      <c r="N1120" s="25"/>
      <c r="O1120" s="25"/>
      <c r="P1120" s="25"/>
      <c r="Q1120" s="25"/>
      <c r="R1120" s="25"/>
      <c r="S1120" s="25"/>
      <c r="T1120" s="25"/>
      <c r="U1120" s="25"/>
      <c r="V1120" s="25"/>
      <c r="W1120" s="25"/>
      <c r="X1120" s="25"/>
      <c r="Y1120" s="25"/>
      <c r="Z1120" s="25"/>
      <c r="AA1120" s="25"/>
      <c r="AB1120" s="25"/>
      <c r="AC1120" s="25"/>
      <c r="AD1120" s="25"/>
      <c r="AE1120" s="25"/>
      <c r="AF1120" s="25"/>
    </row>
    <row r="1121" spans="1:32" s="2" customFormat="1" ht="15.75" customHeight="1" x14ac:dyDescent="0.25">
      <c r="A1121" s="8" t="s">
        <v>1304</v>
      </c>
      <c r="B1121" s="6" t="s">
        <v>229</v>
      </c>
      <c r="C1121" s="17">
        <v>0</v>
      </c>
      <c r="D1121" s="17">
        <v>0</v>
      </c>
      <c r="E1121" s="17">
        <v>0</v>
      </c>
      <c r="F1121" s="17">
        <f t="shared" si="253"/>
        <v>0</v>
      </c>
      <c r="G1121" s="17">
        <v>10834</v>
      </c>
      <c r="H1121" s="17">
        <f t="shared" si="251"/>
        <v>1.0445609436435124</v>
      </c>
      <c r="I1121" s="17">
        <f t="shared" si="254"/>
        <v>0</v>
      </c>
      <c r="J1121" s="25"/>
      <c r="K1121" s="25"/>
      <c r="L1121" s="25"/>
      <c r="M1121" s="25"/>
      <c r="N1121" s="25"/>
      <c r="O1121" s="25"/>
      <c r="P1121" s="25"/>
      <c r="Q1121" s="25"/>
      <c r="R1121" s="25"/>
      <c r="S1121" s="25"/>
      <c r="T1121" s="25"/>
      <c r="U1121" s="25"/>
      <c r="V1121" s="25"/>
      <c r="W1121" s="25"/>
      <c r="X1121" s="25"/>
      <c r="Y1121" s="25"/>
      <c r="Z1121" s="25"/>
      <c r="AA1121" s="25"/>
      <c r="AB1121" s="25"/>
      <c r="AC1121" s="25"/>
      <c r="AD1121" s="25"/>
      <c r="AE1121" s="25"/>
      <c r="AF1121" s="25"/>
    </row>
    <row r="1122" spans="1:32" s="2" customFormat="1" ht="15.75" customHeight="1" x14ac:dyDescent="0.25">
      <c r="A1122" s="8" t="s">
        <v>1305</v>
      </c>
      <c r="B1122" s="6" t="s">
        <v>546</v>
      </c>
      <c r="C1122" s="17">
        <v>0</v>
      </c>
      <c r="D1122" s="17">
        <v>0</v>
      </c>
      <c r="E1122" s="17">
        <v>0</v>
      </c>
      <c r="F1122" s="17">
        <f t="shared" si="253"/>
        <v>0</v>
      </c>
      <c r="G1122" s="17">
        <v>19991</v>
      </c>
      <c r="H1122" s="17">
        <f t="shared" si="251"/>
        <v>1.0445609436435124</v>
      </c>
      <c r="I1122" s="17">
        <f t="shared" si="254"/>
        <v>0</v>
      </c>
      <c r="J1122" s="25"/>
      <c r="K1122" s="25"/>
      <c r="L1122" s="25"/>
      <c r="M1122" s="25"/>
      <c r="N1122" s="25"/>
      <c r="O1122" s="25"/>
      <c r="P1122" s="25"/>
      <c r="Q1122" s="25"/>
      <c r="R1122" s="25"/>
      <c r="S1122" s="25"/>
      <c r="T1122" s="25"/>
      <c r="U1122" s="25"/>
      <c r="V1122" s="25"/>
      <c r="W1122" s="25"/>
      <c r="X1122" s="25"/>
      <c r="Y1122" s="25"/>
      <c r="Z1122" s="25"/>
      <c r="AA1122" s="25"/>
      <c r="AB1122" s="25"/>
      <c r="AC1122" s="25"/>
      <c r="AD1122" s="25"/>
      <c r="AE1122" s="25"/>
      <c r="AF1122" s="25"/>
    </row>
    <row r="1123" spans="1:32" s="2" customFormat="1" ht="15.75" customHeight="1" x14ac:dyDescent="0.25">
      <c r="A1123" s="8" t="s">
        <v>1306</v>
      </c>
      <c r="B1123" s="6" t="s">
        <v>547</v>
      </c>
      <c r="C1123" s="17">
        <v>0</v>
      </c>
      <c r="D1123" s="17">
        <v>0</v>
      </c>
      <c r="E1123" s="17">
        <v>0</v>
      </c>
      <c r="F1123" s="17">
        <f t="shared" si="253"/>
        <v>0</v>
      </c>
      <c r="G1123" s="17">
        <v>6937</v>
      </c>
      <c r="H1123" s="17">
        <f t="shared" si="251"/>
        <v>1.0445609436435124</v>
      </c>
      <c r="I1123" s="17">
        <f t="shared" si="254"/>
        <v>0</v>
      </c>
      <c r="J1123" s="25"/>
      <c r="K1123" s="25"/>
      <c r="L1123" s="25"/>
      <c r="M1123" s="25"/>
      <c r="N1123" s="25"/>
      <c r="O1123" s="25"/>
      <c r="P1123" s="25"/>
      <c r="Q1123" s="25"/>
      <c r="R1123" s="25"/>
      <c r="S1123" s="25"/>
      <c r="T1123" s="25"/>
      <c r="U1123" s="25"/>
      <c r="V1123" s="25"/>
      <c r="W1123" s="25"/>
      <c r="X1123" s="25"/>
      <c r="Y1123" s="25"/>
      <c r="Z1123" s="25"/>
      <c r="AA1123" s="25"/>
      <c r="AB1123" s="25"/>
      <c r="AC1123" s="25"/>
      <c r="AD1123" s="25"/>
      <c r="AE1123" s="25"/>
      <c r="AF1123" s="25"/>
    </row>
    <row r="1124" spans="1:32" s="2" customFormat="1" ht="15.75" customHeight="1" x14ac:dyDescent="0.25">
      <c r="A1124" s="8" t="s">
        <v>1307</v>
      </c>
      <c r="B1124" s="6" t="s">
        <v>548</v>
      </c>
      <c r="C1124" s="17">
        <v>0</v>
      </c>
      <c r="D1124" s="17">
        <v>0</v>
      </c>
      <c r="E1124" s="17">
        <v>0</v>
      </c>
      <c r="F1124" s="17">
        <f t="shared" si="253"/>
        <v>0</v>
      </c>
      <c r="G1124" s="17">
        <v>12801</v>
      </c>
      <c r="H1124" s="17">
        <f t="shared" si="251"/>
        <v>1.0445609436435124</v>
      </c>
      <c r="I1124" s="17">
        <f t="shared" si="254"/>
        <v>0</v>
      </c>
      <c r="J1124" s="25"/>
      <c r="K1124" s="25"/>
      <c r="L1124" s="25"/>
      <c r="M1124" s="25"/>
      <c r="N1124" s="25"/>
      <c r="O1124" s="25"/>
      <c r="P1124" s="25"/>
      <c r="Q1124" s="25"/>
      <c r="R1124" s="25"/>
      <c r="S1124" s="25"/>
      <c r="T1124" s="25"/>
      <c r="U1124" s="25"/>
      <c r="V1124" s="25"/>
      <c r="W1124" s="25"/>
      <c r="X1124" s="25"/>
      <c r="Y1124" s="25"/>
      <c r="Z1124" s="25"/>
      <c r="AA1124" s="25"/>
      <c r="AB1124" s="25"/>
      <c r="AC1124" s="25"/>
      <c r="AD1124" s="25"/>
      <c r="AE1124" s="25"/>
      <c r="AF1124" s="25"/>
    </row>
    <row r="1125" spans="1:32" s="2" customFormat="1" ht="15.75" customHeight="1" x14ac:dyDescent="0.25">
      <c r="A1125" s="8" t="s">
        <v>1308</v>
      </c>
      <c r="B1125" s="6" t="s">
        <v>217</v>
      </c>
      <c r="C1125" s="17">
        <v>0</v>
      </c>
      <c r="D1125" s="17">
        <v>0</v>
      </c>
      <c r="E1125" s="17">
        <v>0</v>
      </c>
      <c r="F1125" s="17">
        <f t="shared" si="253"/>
        <v>0</v>
      </c>
      <c r="G1125" s="17">
        <v>6008</v>
      </c>
      <c r="H1125" s="17">
        <f t="shared" si="251"/>
        <v>1.0445609436435124</v>
      </c>
      <c r="I1125" s="17">
        <f t="shared" si="254"/>
        <v>0</v>
      </c>
      <c r="J1125" s="25"/>
      <c r="K1125" s="25"/>
      <c r="L1125" s="25"/>
      <c r="M1125" s="25"/>
      <c r="N1125" s="25"/>
      <c r="O1125" s="25"/>
      <c r="P1125" s="25"/>
      <c r="Q1125" s="25"/>
      <c r="R1125" s="25"/>
      <c r="S1125" s="25"/>
      <c r="T1125" s="25"/>
      <c r="U1125" s="25"/>
      <c r="V1125" s="25"/>
      <c r="W1125" s="25"/>
      <c r="X1125" s="25"/>
      <c r="Y1125" s="25"/>
      <c r="Z1125" s="25"/>
      <c r="AA1125" s="25"/>
      <c r="AB1125" s="25"/>
      <c r="AC1125" s="25"/>
      <c r="AD1125" s="25"/>
      <c r="AE1125" s="25"/>
      <c r="AF1125" s="25"/>
    </row>
    <row r="1126" spans="1:32" s="2" customFormat="1" ht="15.75" customHeight="1" x14ac:dyDescent="0.25">
      <c r="A1126" s="8" t="s">
        <v>1309</v>
      </c>
      <c r="B1126" s="6" t="s">
        <v>549</v>
      </c>
      <c r="C1126" s="17">
        <v>0</v>
      </c>
      <c r="D1126" s="17">
        <v>0</v>
      </c>
      <c r="E1126" s="17">
        <v>0</v>
      </c>
      <c r="F1126" s="17">
        <f t="shared" si="253"/>
        <v>0</v>
      </c>
      <c r="G1126" s="17">
        <v>11085</v>
      </c>
      <c r="H1126" s="17">
        <f t="shared" si="251"/>
        <v>1.0445609436435124</v>
      </c>
      <c r="I1126" s="17">
        <f t="shared" si="254"/>
        <v>0</v>
      </c>
      <c r="J1126" s="25"/>
      <c r="K1126" s="25"/>
      <c r="L1126" s="25"/>
      <c r="M1126" s="25"/>
      <c r="N1126" s="25"/>
      <c r="O1126" s="25"/>
      <c r="P1126" s="25"/>
      <c r="Q1126" s="25"/>
      <c r="R1126" s="25"/>
      <c r="S1126" s="25"/>
      <c r="T1126" s="25"/>
      <c r="U1126" s="25"/>
      <c r="V1126" s="25"/>
      <c r="W1126" s="25"/>
      <c r="X1126" s="25"/>
      <c r="Y1126" s="25"/>
      <c r="Z1126" s="25"/>
      <c r="AA1126" s="25"/>
      <c r="AB1126" s="25"/>
      <c r="AC1126" s="25"/>
      <c r="AD1126" s="25"/>
      <c r="AE1126" s="25"/>
      <c r="AF1126" s="25"/>
    </row>
    <row r="1127" spans="1:32" s="2" customFormat="1" ht="15.75" customHeight="1" x14ac:dyDescent="0.25">
      <c r="A1127" s="8" t="s">
        <v>1310</v>
      </c>
      <c r="B1127" s="6" t="s">
        <v>216</v>
      </c>
      <c r="C1127" s="17">
        <v>0</v>
      </c>
      <c r="D1127" s="17">
        <v>0</v>
      </c>
      <c r="E1127" s="17">
        <v>0</v>
      </c>
      <c r="F1127" s="17">
        <f t="shared" si="253"/>
        <v>0</v>
      </c>
      <c r="G1127" s="17">
        <v>4920</v>
      </c>
      <c r="H1127" s="17">
        <f t="shared" si="251"/>
        <v>1.0445609436435124</v>
      </c>
      <c r="I1127" s="17">
        <f t="shared" si="254"/>
        <v>0</v>
      </c>
      <c r="J1127" s="25"/>
      <c r="K1127" s="25"/>
      <c r="L1127" s="25"/>
      <c r="M1127" s="25"/>
      <c r="N1127" s="25"/>
      <c r="O1127" s="25"/>
      <c r="P1127" s="25"/>
      <c r="Q1127" s="25"/>
      <c r="R1127" s="25"/>
      <c r="S1127" s="25"/>
      <c r="T1127" s="25"/>
      <c r="U1127" s="25"/>
      <c r="V1127" s="25"/>
      <c r="W1127" s="25"/>
      <c r="X1127" s="25"/>
      <c r="Y1127" s="25"/>
      <c r="Z1127" s="25"/>
      <c r="AA1127" s="25"/>
      <c r="AB1127" s="25"/>
      <c r="AC1127" s="25"/>
      <c r="AD1127" s="25"/>
      <c r="AE1127" s="25"/>
      <c r="AF1127" s="25"/>
    </row>
    <row r="1128" spans="1:32" s="2" customFormat="1" ht="15.75" customHeight="1" x14ac:dyDescent="0.25">
      <c r="A1128" s="8" t="s">
        <v>1311</v>
      </c>
      <c r="B1128" s="6" t="s">
        <v>218</v>
      </c>
      <c r="C1128" s="17">
        <v>0</v>
      </c>
      <c r="D1128" s="17">
        <v>0</v>
      </c>
      <c r="E1128" s="17">
        <v>0</v>
      </c>
      <c r="F1128" s="17">
        <f t="shared" si="253"/>
        <v>0</v>
      </c>
      <c r="G1128" s="17">
        <v>9079</v>
      </c>
      <c r="H1128" s="17">
        <f t="shared" si="251"/>
        <v>1.0445609436435124</v>
      </c>
      <c r="I1128" s="17">
        <f t="shared" si="254"/>
        <v>0</v>
      </c>
      <c r="J1128" s="25"/>
      <c r="K1128" s="25"/>
      <c r="L1128" s="25"/>
      <c r="M1128" s="25"/>
      <c r="N1128" s="25"/>
      <c r="O1128" s="25"/>
      <c r="P1128" s="25"/>
      <c r="Q1128" s="25"/>
      <c r="R1128" s="25"/>
      <c r="S1128" s="25"/>
      <c r="T1128" s="25"/>
      <c r="U1128" s="25"/>
      <c r="V1128" s="25"/>
      <c r="W1128" s="25"/>
      <c r="X1128" s="25"/>
      <c r="Y1128" s="25"/>
      <c r="Z1128" s="25"/>
      <c r="AA1128" s="25"/>
      <c r="AB1128" s="25"/>
      <c r="AC1128" s="25"/>
      <c r="AD1128" s="25"/>
      <c r="AE1128" s="25"/>
      <c r="AF1128" s="25"/>
    </row>
    <row r="1129" spans="1:32" s="2" customFormat="1" ht="15.75" customHeight="1" x14ac:dyDescent="0.25">
      <c r="A1129" s="8" t="s">
        <v>1312</v>
      </c>
      <c r="B1129" s="6" t="s">
        <v>219</v>
      </c>
      <c r="C1129" s="17">
        <v>0</v>
      </c>
      <c r="D1129" s="17">
        <v>0</v>
      </c>
      <c r="E1129" s="17">
        <v>0</v>
      </c>
      <c r="F1129" s="17">
        <f t="shared" si="253"/>
        <v>0</v>
      </c>
      <c r="G1129" s="17">
        <v>3327</v>
      </c>
      <c r="H1129" s="17">
        <f t="shared" si="251"/>
        <v>1.0445609436435124</v>
      </c>
      <c r="I1129" s="17">
        <f t="shared" si="254"/>
        <v>0</v>
      </c>
      <c r="J1129" s="25"/>
      <c r="K1129" s="25"/>
      <c r="L1129" s="25"/>
      <c r="M1129" s="25"/>
      <c r="N1129" s="25"/>
      <c r="O1129" s="25"/>
      <c r="P1129" s="25"/>
      <c r="Q1129" s="25"/>
      <c r="R1129" s="25"/>
      <c r="S1129" s="25"/>
      <c r="T1129" s="25"/>
      <c r="U1129" s="25"/>
      <c r="V1129" s="25"/>
      <c r="W1129" s="25"/>
      <c r="X1129" s="25"/>
      <c r="Y1129" s="25"/>
      <c r="Z1129" s="25"/>
      <c r="AA1129" s="25"/>
      <c r="AB1129" s="25"/>
      <c r="AC1129" s="25"/>
      <c r="AD1129" s="25"/>
      <c r="AE1129" s="25"/>
      <c r="AF1129" s="25"/>
    </row>
    <row r="1130" spans="1:32" s="2" customFormat="1" ht="15.75" customHeight="1" x14ac:dyDescent="0.25">
      <c r="A1130" s="8" t="s">
        <v>1313</v>
      </c>
      <c r="B1130" s="6" t="s">
        <v>550</v>
      </c>
      <c r="C1130" s="17">
        <v>0</v>
      </c>
      <c r="D1130" s="17">
        <v>0</v>
      </c>
      <c r="E1130" s="17">
        <v>0</v>
      </c>
      <c r="F1130" s="17">
        <f t="shared" si="253"/>
        <v>0</v>
      </c>
      <c r="G1130" s="17">
        <v>6139</v>
      </c>
      <c r="H1130" s="17">
        <f t="shared" si="251"/>
        <v>1.0445609436435124</v>
      </c>
      <c r="I1130" s="17">
        <f t="shared" si="254"/>
        <v>0</v>
      </c>
      <c r="J1130" s="25"/>
      <c r="K1130" s="25"/>
      <c r="L1130" s="25"/>
      <c r="M1130" s="25"/>
      <c r="N1130" s="25"/>
      <c r="O1130" s="25"/>
      <c r="P1130" s="25"/>
      <c r="Q1130" s="25"/>
      <c r="R1130" s="25"/>
      <c r="S1130" s="25"/>
      <c r="T1130" s="25"/>
      <c r="U1130" s="25"/>
      <c r="V1130" s="25"/>
      <c r="W1130" s="25"/>
      <c r="X1130" s="25"/>
      <c r="Y1130" s="25"/>
      <c r="Z1130" s="25"/>
      <c r="AA1130" s="25"/>
      <c r="AB1130" s="25"/>
      <c r="AC1130" s="25"/>
      <c r="AD1130" s="25"/>
      <c r="AE1130" s="25"/>
      <c r="AF1130" s="25"/>
    </row>
    <row r="1131" spans="1:32" s="2" customFormat="1" ht="15.75" customHeight="1" x14ac:dyDescent="0.25">
      <c r="A1131" s="8" t="s">
        <v>1314</v>
      </c>
      <c r="B1131" s="6" t="s">
        <v>220</v>
      </c>
      <c r="C1131" s="17">
        <v>0</v>
      </c>
      <c r="D1131" s="17">
        <v>0</v>
      </c>
      <c r="E1131" s="17">
        <v>0</v>
      </c>
      <c r="F1131" s="17">
        <f t="shared" si="253"/>
        <v>0</v>
      </c>
      <c r="G1131" s="17">
        <v>2347</v>
      </c>
      <c r="H1131" s="17">
        <f t="shared" si="251"/>
        <v>1.0445609436435124</v>
      </c>
      <c r="I1131" s="17">
        <f t="shared" si="254"/>
        <v>0</v>
      </c>
      <c r="J1131" s="25"/>
      <c r="K1131" s="25"/>
      <c r="L1131" s="25"/>
      <c r="M1131" s="25"/>
      <c r="N1131" s="25"/>
      <c r="O1131" s="25"/>
      <c r="P1131" s="25"/>
      <c r="Q1131" s="25"/>
      <c r="R1131" s="25"/>
      <c r="S1131" s="25"/>
      <c r="T1131" s="25"/>
      <c r="U1131" s="25"/>
      <c r="V1131" s="25"/>
      <c r="W1131" s="25"/>
      <c r="X1131" s="25"/>
      <c r="Y1131" s="25"/>
      <c r="Z1131" s="25"/>
      <c r="AA1131" s="25"/>
      <c r="AB1131" s="25"/>
      <c r="AC1131" s="25"/>
      <c r="AD1131" s="25"/>
      <c r="AE1131" s="25"/>
      <c r="AF1131" s="25"/>
    </row>
    <row r="1132" spans="1:32" s="2" customFormat="1" ht="15.75" customHeight="1" x14ac:dyDescent="0.25">
      <c r="A1132" s="8" t="s">
        <v>1315</v>
      </c>
      <c r="B1132" s="6" t="s">
        <v>230</v>
      </c>
      <c r="C1132" s="17">
        <v>0</v>
      </c>
      <c r="D1132" s="17">
        <v>0</v>
      </c>
      <c r="E1132" s="17">
        <v>0</v>
      </c>
      <c r="F1132" s="17">
        <f t="shared" si="253"/>
        <v>0</v>
      </c>
      <c r="G1132" s="17">
        <v>4331</v>
      </c>
      <c r="H1132" s="17">
        <f t="shared" si="251"/>
        <v>1.0445609436435124</v>
      </c>
      <c r="I1132" s="17">
        <f t="shared" si="254"/>
        <v>0</v>
      </c>
      <c r="J1132" s="25"/>
      <c r="K1132" s="25"/>
      <c r="L1132" s="25"/>
      <c r="M1132" s="25"/>
      <c r="N1132" s="25"/>
      <c r="O1132" s="25"/>
      <c r="P1132" s="25"/>
      <c r="Q1132" s="25"/>
      <c r="R1132" s="25"/>
      <c r="S1132" s="25"/>
      <c r="T1132" s="25"/>
      <c r="U1132" s="25"/>
      <c r="V1132" s="25"/>
      <c r="W1132" s="25"/>
      <c r="X1132" s="25"/>
      <c r="Y1132" s="25"/>
      <c r="Z1132" s="25"/>
      <c r="AA1132" s="25"/>
      <c r="AB1132" s="25"/>
      <c r="AC1132" s="25"/>
      <c r="AD1132" s="25"/>
      <c r="AE1132" s="25"/>
      <c r="AF1132" s="25"/>
    </row>
    <row r="1133" spans="1:32" s="2" customFormat="1" ht="15.75" customHeight="1" x14ac:dyDescent="0.25">
      <c r="A1133" s="8" t="s">
        <v>1316</v>
      </c>
      <c r="B1133" s="6" t="s">
        <v>551</v>
      </c>
      <c r="C1133" s="17">
        <v>0</v>
      </c>
      <c r="D1133" s="17">
        <v>0</v>
      </c>
      <c r="E1133" s="17">
        <v>0</v>
      </c>
      <c r="F1133" s="17">
        <f t="shared" si="253"/>
        <v>0</v>
      </c>
      <c r="G1133" s="17">
        <v>1491</v>
      </c>
      <c r="H1133" s="17">
        <f t="shared" si="251"/>
        <v>1.0445609436435124</v>
      </c>
      <c r="I1133" s="17">
        <f t="shared" si="254"/>
        <v>0</v>
      </c>
      <c r="J1133" s="25"/>
      <c r="K1133" s="25"/>
      <c r="L1133" s="25"/>
      <c r="M1133" s="25"/>
      <c r="N1133" s="25"/>
      <c r="O1133" s="25"/>
      <c r="P1133" s="25"/>
      <c r="Q1133" s="25"/>
      <c r="R1133" s="25"/>
      <c r="S1133" s="25"/>
      <c r="T1133" s="25"/>
      <c r="U1133" s="25"/>
      <c r="V1133" s="25"/>
      <c r="W1133" s="25"/>
      <c r="X1133" s="25"/>
      <c r="Y1133" s="25"/>
      <c r="Z1133" s="25"/>
      <c r="AA1133" s="25"/>
      <c r="AB1133" s="25"/>
      <c r="AC1133" s="25"/>
      <c r="AD1133" s="25"/>
      <c r="AE1133" s="25"/>
      <c r="AF1133" s="25"/>
    </row>
    <row r="1134" spans="1:32" s="2" customFormat="1" ht="15.75" customHeight="1" x14ac:dyDescent="0.25">
      <c r="A1134" s="8" t="s">
        <v>1317</v>
      </c>
      <c r="B1134" s="6" t="s">
        <v>231</v>
      </c>
      <c r="C1134" s="17">
        <v>0</v>
      </c>
      <c r="D1134" s="17">
        <v>0</v>
      </c>
      <c r="E1134" s="17">
        <v>0</v>
      </c>
      <c r="F1134" s="17">
        <f t="shared" si="253"/>
        <v>0</v>
      </c>
      <c r="G1134" s="17">
        <v>3643</v>
      </c>
      <c r="H1134" s="17">
        <f t="shared" si="251"/>
        <v>1.0445609436435124</v>
      </c>
      <c r="I1134" s="17">
        <f t="shared" si="254"/>
        <v>0</v>
      </c>
      <c r="J1134" s="25"/>
      <c r="K1134" s="25"/>
      <c r="L1134" s="25"/>
      <c r="M1134" s="25"/>
      <c r="N1134" s="25"/>
      <c r="O1134" s="25"/>
      <c r="P1134" s="25"/>
      <c r="Q1134" s="25"/>
      <c r="R1134" s="25"/>
      <c r="S1134" s="25"/>
      <c r="T1134" s="25"/>
      <c r="U1134" s="25"/>
      <c r="V1134" s="25"/>
      <c r="W1134" s="25"/>
      <c r="X1134" s="25"/>
      <c r="Y1134" s="25"/>
      <c r="Z1134" s="25"/>
      <c r="AA1134" s="25"/>
      <c r="AB1134" s="25"/>
      <c r="AC1134" s="25"/>
      <c r="AD1134" s="25"/>
      <c r="AE1134" s="25"/>
      <c r="AF1134" s="25"/>
    </row>
    <row r="1135" spans="1:32" s="2" customFormat="1" ht="15.75" customHeight="1" x14ac:dyDescent="0.25">
      <c r="A1135" s="8" t="s">
        <v>1318</v>
      </c>
      <c r="B1135" s="6" t="s">
        <v>552</v>
      </c>
      <c r="C1135" s="17">
        <v>0</v>
      </c>
      <c r="D1135" s="17">
        <v>0</v>
      </c>
      <c r="E1135" s="17">
        <v>0</v>
      </c>
      <c r="F1135" s="17">
        <f t="shared" si="253"/>
        <v>0</v>
      </c>
      <c r="G1135" s="17">
        <v>1959</v>
      </c>
      <c r="H1135" s="17">
        <f t="shared" si="251"/>
        <v>1.0445609436435124</v>
      </c>
      <c r="I1135" s="17">
        <f t="shared" si="254"/>
        <v>0</v>
      </c>
      <c r="J1135" s="25"/>
      <c r="K1135" s="25"/>
      <c r="L1135" s="25"/>
      <c r="M1135" s="25"/>
      <c r="N1135" s="25"/>
      <c r="O1135" s="25"/>
      <c r="P1135" s="25"/>
      <c r="Q1135" s="25"/>
      <c r="R1135" s="25"/>
      <c r="S1135" s="25"/>
      <c r="T1135" s="25"/>
      <c r="U1135" s="25"/>
      <c r="V1135" s="25"/>
      <c r="W1135" s="25"/>
      <c r="X1135" s="25"/>
      <c r="Y1135" s="25"/>
      <c r="Z1135" s="25"/>
      <c r="AA1135" s="25"/>
      <c r="AB1135" s="25"/>
      <c r="AC1135" s="25"/>
      <c r="AD1135" s="25"/>
      <c r="AE1135" s="25"/>
      <c r="AF1135" s="25"/>
    </row>
    <row r="1136" spans="1:32" s="2" customFormat="1" ht="15.75" customHeight="1" x14ac:dyDescent="0.25">
      <c r="A1136" s="8" t="s">
        <v>1319</v>
      </c>
      <c r="B1136" s="6" t="s">
        <v>553</v>
      </c>
      <c r="C1136" s="17">
        <v>0</v>
      </c>
      <c r="D1136" s="17">
        <v>0</v>
      </c>
      <c r="E1136" s="17">
        <v>0</v>
      </c>
      <c r="F1136" s="17">
        <f t="shared" si="253"/>
        <v>0</v>
      </c>
      <c r="G1136" s="17">
        <v>2735</v>
      </c>
      <c r="H1136" s="17">
        <f t="shared" ref="H1136:H1148" si="255">7.97/7.63</f>
        <v>1.0445609436435124</v>
      </c>
      <c r="I1136" s="17">
        <f t="shared" si="254"/>
        <v>0</v>
      </c>
      <c r="J1136" s="25"/>
      <c r="K1136" s="25"/>
      <c r="L1136" s="25"/>
      <c r="M1136" s="25"/>
      <c r="N1136" s="25"/>
      <c r="O1136" s="25"/>
      <c r="P1136" s="25"/>
      <c r="Q1136" s="25"/>
      <c r="R1136" s="25"/>
      <c r="S1136" s="25"/>
      <c r="T1136" s="25"/>
      <c r="U1136" s="25"/>
      <c r="V1136" s="25"/>
      <c r="W1136" s="25"/>
      <c r="X1136" s="25"/>
      <c r="Y1136" s="25"/>
      <c r="Z1136" s="25"/>
      <c r="AA1136" s="25"/>
      <c r="AB1136" s="25"/>
      <c r="AC1136" s="25"/>
      <c r="AD1136" s="25"/>
      <c r="AE1136" s="25"/>
      <c r="AF1136" s="25"/>
    </row>
    <row r="1137" spans="1:32" s="2" customFormat="1" ht="15.75" customHeight="1" x14ac:dyDescent="0.25">
      <c r="A1137" s="8" t="s">
        <v>1320</v>
      </c>
      <c r="B1137" s="6" t="s">
        <v>554</v>
      </c>
      <c r="C1137" s="17">
        <v>0</v>
      </c>
      <c r="D1137" s="17">
        <v>0</v>
      </c>
      <c r="E1137" s="17">
        <v>0</v>
      </c>
      <c r="F1137" s="17">
        <f t="shared" si="253"/>
        <v>0</v>
      </c>
      <c r="G1137" s="17">
        <v>1239</v>
      </c>
      <c r="H1137" s="17">
        <f t="shared" si="255"/>
        <v>1.0445609436435124</v>
      </c>
      <c r="I1137" s="17">
        <f t="shared" si="254"/>
        <v>0</v>
      </c>
      <c r="J1137" s="25"/>
      <c r="K1137" s="25"/>
      <c r="L1137" s="25"/>
      <c r="M1137" s="25"/>
      <c r="N1137" s="25"/>
      <c r="O1137" s="25"/>
      <c r="P1137" s="25"/>
      <c r="Q1137" s="25"/>
      <c r="R1137" s="25"/>
      <c r="S1137" s="25"/>
      <c r="T1137" s="25"/>
      <c r="U1137" s="25"/>
      <c r="V1137" s="25"/>
      <c r="W1137" s="25"/>
      <c r="X1137" s="25"/>
      <c r="Y1137" s="25"/>
      <c r="Z1137" s="25"/>
      <c r="AA1137" s="25"/>
      <c r="AB1137" s="25"/>
      <c r="AC1137" s="25"/>
      <c r="AD1137" s="25"/>
      <c r="AE1137" s="25"/>
      <c r="AF1137" s="25"/>
    </row>
    <row r="1138" spans="1:32" s="2" customFormat="1" ht="15.75" customHeight="1" x14ac:dyDescent="0.25">
      <c r="A1138" s="8" t="s">
        <v>1321</v>
      </c>
      <c r="B1138" s="6" t="s">
        <v>555</v>
      </c>
      <c r="C1138" s="17">
        <v>0</v>
      </c>
      <c r="D1138" s="17">
        <v>0</v>
      </c>
      <c r="E1138" s="17">
        <v>0</v>
      </c>
      <c r="F1138" s="17">
        <f t="shared" si="253"/>
        <v>0</v>
      </c>
      <c r="G1138" s="17">
        <v>2286</v>
      </c>
      <c r="H1138" s="17">
        <f t="shared" si="255"/>
        <v>1.0445609436435124</v>
      </c>
      <c r="I1138" s="17">
        <f t="shared" si="254"/>
        <v>0</v>
      </c>
      <c r="J1138" s="25"/>
      <c r="K1138" s="25"/>
      <c r="L1138" s="25"/>
      <c r="M1138" s="25"/>
      <c r="N1138" s="25"/>
      <c r="O1138" s="25"/>
      <c r="P1138" s="25"/>
      <c r="Q1138" s="25"/>
      <c r="R1138" s="25"/>
      <c r="S1138" s="25"/>
      <c r="T1138" s="25"/>
      <c r="U1138" s="25"/>
      <c r="V1138" s="25"/>
      <c r="W1138" s="25"/>
      <c r="X1138" s="25"/>
      <c r="Y1138" s="25"/>
      <c r="Z1138" s="25"/>
      <c r="AA1138" s="25"/>
      <c r="AB1138" s="25"/>
      <c r="AC1138" s="25"/>
      <c r="AD1138" s="25"/>
      <c r="AE1138" s="25"/>
      <c r="AF1138" s="25"/>
    </row>
    <row r="1139" spans="1:32" s="2" customFormat="1" ht="15.75" customHeight="1" x14ac:dyDescent="0.25">
      <c r="A1139" s="8" t="s">
        <v>1322</v>
      </c>
      <c r="B1139" s="6" t="s">
        <v>556</v>
      </c>
      <c r="C1139" s="17">
        <v>0</v>
      </c>
      <c r="D1139" s="17">
        <v>0</v>
      </c>
      <c r="E1139" s="17">
        <v>0</v>
      </c>
      <c r="F1139" s="17">
        <f t="shared" si="253"/>
        <v>0</v>
      </c>
      <c r="G1139" s="17">
        <v>17423</v>
      </c>
      <c r="H1139" s="17">
        <f t="shared" si="255"/>
        <v>1.0445609436435124</v>
      </c>
      <c r="I1139" s="17">
        <f t="shared" si="254"/>
        <v>0</v>
      </c>
      <c r="J1139" s="25"/>
      <c r="K1139" s="25"/>
      <c r="L1139" s="25"/>
      <c r="M1139" s="25"/>
      <c r="N1139" s="25"/>
      <c r="O1139" s="25"/>
      <c r="P1139" s="25"/>
      <c r="Q1139" s="25"/>
      <c r="R1139" s="25"/>
      <c r="S1139" s="25"/>
      <c r="T1139" s="25"/>
      <c r="U1139" s="25"/>
      <c r="V1139" s="25"/>
      <c r="W1139" s="25"/>
      <c r="X1139" s="25"/>
      <c r="Y1139" s="25"/>
      <c r="Z1139" s="25"/>
      <c r="AA1139" s="25"/>
      <c r="AB1139" s="25"/>
      <c r="AC1139" s="25"/>
      <c r="AD1139" s="25"/>
      <c r="AE1139" s="25"/>
      <c r="AF1139" s="25"/>
    </row>
    <row r="1140" spans="1:32" s="2" customFormat="1" ht="15.75" customHeight="1" x14ac:dyDescent="0.25">
      <c r="A1140" s="8" t="s">
        <v>1323</v>
      </c>
      <c r="B1140" s="6" t="s">
        <v>557</v>
      </c>
      <c r="C1140" s="17">
        <v>0</v>
      </c>
      <c r="D1140" s="17">
        <v>0</v>
      </c>
      <c r="E1140" s="17">
        <v>0</v>
      </c>
      <c r="F1140" s="17">
        <f t="shared" si="253"/>
        <v>0</v>
      </c>
      <c r="G1140" s="17">
        <v>25906</v>
      </c>
      <c r="H1140" s="17">
        <f t="shared" si="255"/>
        <v>1.0445609436435124</v>
      </c>
      <c r="I1140" s="17">
        <f t="shared" si="254"/>
        <v>0</v>
      </c>
      <c r="J1140" s="25"/>
      <c r="K1140" s="25"/>
      <c r="L1140" s="25"/>
      <c r="M1140" s="25"/>
      <c r="N1140" s="25"/>
      <c r="O1140" s="25"/>
      <c r="P1140" s="25"/>
      <c r="Q1140" s="25"/>
      <c r="R1140" s="25"/>
      <c r="S1140" s="25"/>
      <c r="T1140" s="25"/>
      <c r="U1140" s="25"/>
      <c r="V1140" s="25"/>
      <c r="W1140" s="25"/>
      <c r="X1140" s="25"/>
      <c r="Y1140" s="25"/>
      <c r="Z1140" s="25"/>
      <c r="AA1140" s="25"/>
      <c r="AB1140" s="25"/>
      <c r="AC1140" s="25"/>
      <c r="AD1140" s="25"/>
      <c r="AE1140" s="25"/>
      <c r="AF1140" s="25"/>
    </row>
    <row r="1141" spans="1:32" s="2" customFormat="1" ht="15.75" customHeight="1" x14ac:dyDescent="0.25">
      <c r="A1141" s="8" t="s">
        <v>1324</v>
      </c>
      <c r="B1141" s="6" t="s">
        <v>558</v>
      </c>
      <c r="C1141" s="17">
        <v>0</v>
      </c>
      <c r="D1141" s="17">
        <v>0</v>
      </c>
      <c r="E1141" s="17">
        <v>0</v>
      </c>
      <c r="F1141" s="17">
        <f t="shared" si="253"/>
        <v>0</v>
      </c>
      <c r="G1141" s="17">
        <v>13938</v>
      </c>
      <c r="H1141" s="17">
        <f t="shared" si="255"/>
        <v>1.0445609436435124</v>
      </c>
      <c r="I1141" s="17">
        <f t="shared" si="254"/>
        <v>0</v>
      </c>
      <c r="J1141" s="25"/>
      <c r="K1141" s="25"/>
      <c r="L1141" s="25"/>
      <c r="M1141" s="25"/>
      <c r="N1141" s="25"/>
      <c r="O1141" s="25"/>
      <c r="P1141" s="25"/>
      <c r="Q1141" s="25"/>
      <c r="R1141" s="25"/>
      <c r="S1141" s="25"/>
      <c r="T1141" s="25"/>
      <c r="U1141" s="25"/>
      <c r="V1141" s="25"/>
      <c r="W1141" s="25"/>
      <c r="X1141" s="25"/>
      <c r="Y1141" s="25"/>
      <c r="Z1141" s="25"/>
      <c r="AA1141" s="25"/>
      <c r="AB1141" s="25"/>
      <c r="AC1141" s="25"/>
      <c r="AD1141" s="25"/>
      <c r="AE1141" s="25"/>
      <c r="AF1141" s="25"/>
    </row>
    <row r="1142" spans="1:32" s="2" customFormat="1" ht="15.75" customHeight="1" x14ac:dyDescent="0.25">
      <c r="A1142" s="8" t="s">
        <v>1325</v>
      </c>
      <c r="B1142" s="6" t="s">
        <v>559</v>
      </c>
      <c r="C1142" s="17">
        <v>0</v>
      </c>
      <c r="D1142" s="17">
        <v>0</v>
      </c>
      <c r="E1142" s="17">
        <v>0</v>
      </c>
      <c r="F1142" s="17">
        <f t="shared" si="253"/>
        <v>0</v>
      </c>
      <c r="G1142" s="17">
        <v>22107</v>
      </c>
      <c r="H1142" s="17">
        <f t="shared" si="255"/>
        <v>1.0445609436435124</v>
      </c>
      <c r="I1142" s="17">
        <f t="shared" si="254"/>
        <v>0</v>
      </c>
      <c r="J1142" s="25"/>
      <c r="K1142" s="25"/>
      <c r="L1142" s="25"/>
      <c r="M1142" s="25"/>
      <c r="N1142" s="25"/>
      <c r="O1142" s="25"/>
      <c r="P1142" s="25"/>
      <c r="Q1142" s="25"/>
      <c r="R1142" s="25"/>
      <c r="S1142" s="25"/>
      <c r="T1142" s="25"/>
      <c r="U1142" s="25"/>
      <c r="V1142" s="25"/>
      <c r="W1142" s="25"/>
      <c r="X1142" s="25"/>
      <c r="Y1142" s="25"/>
      <c r="Z1142" s="25"/>
      <c r="AA1142" s="25"/>
      <c r="AB1142" s="25"/>
      <c r="AC1142" s="25"/>
      <c r="AD1142" s="25"/>
      <c r="AE1142" s="25"/>
      <c r="AF1142" s="25"/>
    </row>
    <row r="1143" spans="1:32" s="2" customFormat="1" ht="15.75" customHeight="1" x14ac:dyDescent="0.25">
      <c r="A1143" s="8" t="s">
        <v>1326</v>
      </c>
      <c r="B1143" s="6" t="s">
        <v>560</v>
      </c>
      <c r="C1143" s="17">
        <v>0</v>
      </c>
      <c r="D1143" s="17">
        <v>0</v>
      </c>
      <c r="E1143" s="17">
        <v>0</v>
      </c>
      <c r="F1143" s="17">
        <f t="shared" si="253"/>
        <v>0</v>
      </c>
      <c r="G1143" s="17">
        <v>9434</v>
      </c>
      <c r="H1143" s="17">
        <f t="shared" si="255"/>
        <v>1.0445609436435124</v>
      </c>
      <c r="I1143" s="17">
        <f t="shared" si="254"/>
        <v>0</v>
      </c>
      <c r="J1143" s="25"/>
      <c r="K1143" s="25"/>
      <c r="L1143" s="25"/>
      <c r="M1143" s="25"/>
      <c r="N1143" s="25"/>
      <c r="O1143" s="25"/>
      <c r="P1143" s="25"/>
      <c r="Q1143" s="25"/>
      <c r="R1143" s="25"/>
      <c r="S1143" s="25"/>
      <c r="T1143" s="25"/>
      <c r="U1143" s="25"/>
      <c r="V1143" s="25"/>
      <c r="W1143" s="25"/>
      <c r="X1143" s="25"/>
      <c r="Y1143" s="25"/>
      <c r="Z1143" s="25"/>
      <c r="AA1143" s="25"/>
      <c r="AB1143" s="25"/>
      <c r="AC1143" s="25"/>
      <c r="AD1143" s="25"/>
      <c r="AE1143" s="25"/>
      <c r="AF1143" s="25"/>
    </row>
    <row r="1144" spans="1:32" s="2" customFormat="1" ht="15.75" customHeight="1" x14ac:dyDescent="0.25">
      <c r="A1144" s="8" t="s">
        <v>1327</v>
      </c>
      <c r="B1144" s="6" t="s">
        <v>561</v>
      </c>
      <c r="C1144" s="17">
        <v>0</v>
      </c>
      <c r="D1144" s="17">
        <v>0</v>
      </c>
      <c r="E1144" s="17">
        <v>0</v>
      </c>
      <c r="F1144" s="17">
        <f t="shared" si="253"/>
        <v>0</v>
      </c>
      <c r="G1144" s="17">
        <v>13249</v>
      </c>
      <c r="H1144" s="17">
        <f t="shared" si="255"/>
        <v>1.0445609436435124</v>
      </c>
      <c r="I1144" s="17">
        <f t="shared" si="254"/>
        <v>0</v>
      </c>
      <c r="J1144" s="25"/>
      <c r="K1144" s="25"/>
      <c r="L1144" s="25"/>
      <c r="M1144" s="25"/>
      <c r="N1144" s="25"/>
      <c r="O1144" s="25"/>
      <c r="P1144" s="25"/>
      <c r="Q1144" s="25"/>
      <c r="R1144" s="25"/>
      <c r="S1144" s="25"/>
      <c r="T1144" s="25"/>
      <c r="U1144" s="25"/>
      <c r="V1144" s="25"/>
      <c r="W1144" s="25"/>
      <c r="X1144" s="25"/>
      <c r="Y1144" s="25"/>
      <c r="Z1144" s="25"/>
      <c r="AA1144" s="25"/>
      <c r="AB1144" s="25"/>
      <c r="AC1144" s="25"/>
      <c r="AD1144" s="25"/>
      <c r="AE1144" s="25"/>
      <c r="AF1144" s="25"/>
    </row>
    <row r="1145" spans="1:32" s="2" customFormat="1" ht="15.75" customHeight="1" x14ac:dyDescent="0.25">
      <c r="A1145" s="8" t="s">
        <v>1328</v>
      </c>
      <c r="B1145" s="6" t="s">
        <v>228</v>
      </c>
      <c r="C1145" s="17">
        <v>0</v>
      </c>
      <c r="D1145" s="17">
        <v>0</v>
      </c>
      <c r="E1145" s="17">
        <v>0</v>
      </c>
      <c r="F1145" s="17">
        <f t="shared" si="253"/>
        <v>0</v>
      </c>
      <c r="G1145" s="17">
        <v>7311</v>
      </c>
      <c r="H1145" s="17">
        <f t="shared" si="255"/>
        <v>1.0445609436435124</v>
      </c>
      <c r="I1145" s="17">
        <f t="shared" si="254"/>
        <v>0</v>
      </c>
      <c r="J1145" s="25"/>
      <c r="K1145" s="25"/>
      <c r="L1145" s="25"/>
      <c r="M1145" s="25"/>
      <c r="N1145" s="25"/>
      <c r="O1145" s="25"/>
      <c r="P1145" s="25"/>
      <c r="Q1145" s="25"/>
      <c r="R1145" s="25"/>
      <c r="S1145" s="25"/>
      <c r="T1145" s="25"/>
      <c r="U1145" s="25"/>
      <c r="V1145" s="25"/>
      <c r="W1145" s="25"/>
      <c r="X1145" s="25"/>
      <c r="Y1145" s="25"/>
      <c r="Z1145" s="25"/>
      <c r="AA1145" s="25"/>
      <c r="AB1145" s="25"/>
      <c r="AC1145" s="25"/>
      <c r="AD1145" s="25"/>
      <c r="AE1145" s="25"/>
      <c r="AF1145" s="25"/>
    </row>
    <row r="1146" spans="1:32" s="2" customFormat="1" ht="15.75" customHeight="1" x14ac:dyDescent="0.25">
      <c r="A1146" s="8" t="s">
        <v>1329</v>
      </c>
      <c r="B1146" s="6" t="s">
        <v>562</v>
      </c>
      <c r="C1146" s="17">
        <v>0</v>
      </c>
      <c r="D1146" s="17">
        <v>0</v>
      </c>
      <c r="E1146" s="17">
        <v>0</v>
      </c>
      <c r="F1146" s="17">
        <f t="shared" si="253"/>
        <v>0</v>
      </c>
      <c r="G1146" s="17">
        <v>10932</v>
      </c>
      <c r="H1146" s="17">
        <f t="shared" si="255"/>
        <v>1.0445609436435124</v>
      </c>
      <c r="I1146" s="17">
        <f t="shared" si="254"/>
        <v>0</v>
      </c>
      <c r="J1146" s="25"/>
      <c r="K1146" s="25"/>
      <c r="L1146" s="25"/>
      <c r="M1146" s="25"/>
      <c r="N1146" s="25"/>
      <c r="O1146" s="25"/>
      <c r="P1146" s="25"/>
      <c r="Q1146" s="25"/>
      <c r="R1146" s="25"/>
      <c r="S1146" s="25"/>
      <c r="T1146" s="25"/>
      <c r="U1146" s="25"/>
      <c r="V1146" s="25"/>
      <c r="W1146" s="25"/>
      <c r="X1146" s="25"/>
      <c r="Y1146" s="25"/>
      <c r="Z1146" s="25"/>
      <c r="AA1146" s="25"/>
      <c r="AB1146" s="25"/>
      <c r="AC1146" s="25"/>
      <c r="AD1146" s="25"/>
      <c r="AE1146" s="25"/>
      <c r="AF1146" s="25"/>
    </row>
    <row r="1147" spans="1:32" s="2" customFormat="1" ht="15.75" customHeight="1" x14ac:dyDescent="0.25">
      <c r="A1147" s="8" t="s">
        <v>1330</v>
      </c>
      <c r="B1147" s="6" t="s">
        <v>563</v>
      </c>
      <c r="C1147" s="17">
        <v>0</v>
      </c>
      <c r="D1147" s="17">
        <v>0</v>
      </c>
      <c r="E1147" s="17">
        <v>0</v>
      </c>
      <c r="F1147" s="17">
        <f t="shared" si="253"/>
        <v>0</v>
      </c>
      <c r="G1147" s="17">
        <v>4877</v>
      </c>
      <c r="H1147" s="17">
        <f t="shared" si="255"/>
        <v>1.0445609436435124</v>
      </c>
      <c r="I1147" s="17">
        <f t="shared" si="254"/>
        <v>0</v>
      </c>
      <c r="J1147" s="25"/>
      <c r="K1147" s="25"/>
      <c r="L1147" s="25"/>
      <c r="M1147" s="25"/>
      <c r="N1147" s="25"/>
      <c r="O1147" s="25"/>
      <c r="P1147" s="25"/>
      <c r="Q1147" s="25"/>
      <c r="R1147" s="25"/>
      <c r="S1147" s="25"/>
      <c r="T1147" s="25"/>
      <c r="U1147" s="25"/>
      <c r="V1147" s="25"/>
      <c r="W1147" s="25"/>
      <c r="X1147" s="25"/>
      <c r="Y1147" s="25"/>
      <c r="Z1147" s="25"/>
      <c r="AA1147" s="25"/>
      <c r="AB1147" s="25"/>
      <c r="AC1147" s="25"/>
      <c r="AD1147" s="25"/>
      <c r="AE1147" s="25"/>
      <c r="AF1147" s="25"/>
    </row>
    <row r="1148" spans="1:32" s="2" customFormat="1" ht="15.75" customHeight="1" x14ac:dyDescent="0.25">
      <c r="A1148" s="8" t="s">
        <v>1331</v>
      </c>
      <c r="B1148" s="6" t="s">
        <v>564</v>
      </c>
      <c r="C1148" s="17">
        <v>0</v>
      </c>
      <c r="D1148" s="17">
        <v>0</v>
      </c>
      <c r="E1148" s="17">
        <v>0</v>
      </c>
      <c r="F1148" s="17">
        <f t="shared" si="253"/>
        <v>0</v>
      </c>
      <c r="G1148" s="17">
        <v>7292</v>
      </c>
      <c r="H1148" s="17">
        <f t="shared" si="255"/>
        <v>1.0445609436435124</v>
      </c>
      <c r="I1148" s="17">
        <f t="shared" si="254"/>
        <v>0</v>
      </c>
      <c r="J1148" s="25"/>
      <c r="K1148" s="25"/>
      <c r="L1148" s="25"/>
      <c r="M1148" s="25"/>
      <c r="N1148" s="25"/>
      <c r="O1148" s="25"/>
      <c r="P1148" s="25"/>
      <c r="Q1148" s="25"/>
      <c r="R1148" s="25"/>
      <c r="S1148" s="25"/>
      <c r="T1148" s="25"/>
      <c r="U1148" s="25"/>
      <c r="V1148" s="25"/>
      <c r="W1148" s="25"/>
      <c r="X1148" s="25"/>
      <c r="Y1148" s="25"/>
      <c r="Z1148" s="25"/>
      <c r="AA1148" s="25"/>
      <c r="AB1148" s="25"/>
      <c r="AC1148" s="25"/>
      <c r="AD1148" s="25"/>
      <c r="AE1148" s="25"/>
      <c r="AF1148" s="25"/>
    </row>
    <row r="1149" spans="1:32" s="2" customFormat="1" ht="15.75" customHeight="1" x14ac:dyDescent="0.25">
      <c r="A1149" s="8" t="s">
        <v>232</v>
      </c>
      <c r="B1149" s="6" t="s">
        <v>9</v>
      </c>
      <c r="C1149" s="17">
        <v>0</v>
      </c>
      <c r="D1149" s="17">
        <v>0</v>
      </c>
      <c r="E1149" s="17">
        <v>0</v>
      </c>
      <c r="F1149" s="17">
        <f t="shared" si="253"/>
        <v>0</v>
      </c>
      <c r="G1149" s="17" t="s">
        <v>10</v>
      </c>
      <c r="H1149" s="17" t="s">
        <v>10</v>
      </c>
      <c r="I1149" s="17">
        <v>0</v>
      </c>
      <c r="J1149" s="25"/>
      <c r="K1149" s="25"/>
      <c r="L1149" s="25"/>
      <c r="M1149" s="25"/>
      <c r="N1149" s="25"/>
      <c r="O1149" s="25"/>
      <c r="P1149" s="25"/>
      <c r="Q1149" s="25"/>
      <c r="R1149" s="25"/>
      <c r="S1149" s="25"/>
      <c r="T1149" s="25"/>
      <c r="U1149" s="25"/>
      <c r="V1149" s="25"/>
      <c r="W1149" s="25"/>
      <c r="X1149" s="25"/>
      <c r="Y1149" s="25"/>
      <c r="Z1149" s="25"/>
      <c r="AA1149" s="25"/>
      <c r="AB1149" s="25"/>
      <c r="AC1149" s="25"/>
      <c r="AD1149" s="25"/>
      <c r="AE1149" s="25"/>
      <c r="AF1149" s="25"/>
    </row>
    <row r="1150" spans="1:32" s="2" customFormat="1" ht="15.75" customHeight="1" x14ac:dyDescent="0.25">
      <c r="A1150" s="8" t="s">
        <v>29</v>
      </c>
      <c r="B1150" s="6" t="s">
        <v>16</v>
      </c>
      <c r="C1150" s="17" t="s">
        <v>10</v>
      </c>
      <c r="D1150" s="17" t="s">
        <v>10</v>
      </c>
      <c r="E1150" s="17" t="s">
        <v>10</v>
      </c>
      <c r="F1150" s="17" t="s">
        <v>10</v>
      </c>
      <c r="G1150" s="17" t="s">
        <v>10</v>
      </c>
      <c r="H1150" s="17" t="s">
        <v>10</v>
      </c>
      <c r="I1150" s="17" t="s">
        <v>10</v>
      </c>
      <c r="J1150" s="25"/>
      <c r="K1150" s="25"/>
      <c r="L1150" s="25"/>
      <c r="M1150" s="25"/>
      <c r="N1150" s="25"/>
      <c r="O1150" s="25"/>
      <c r="P1150" s="25"/>
      <c r="Q1150" s="25"/>
      <c r="R1150" s="25"/>
      <c r="S1150" s="25"/>
      <c r="T1150" s="25"/>
      <c r="U1150" s="25"/>
      <c r="V1150" s="25"/>
      <c r="W1150" s="25"/>
      <c r="X1150" s="25"/>
      <c r="Y1150" s="25"/>
      <c r="Z1150" s="25"/>
      <c r="AA1150" s="25"/>
      <c r="AB1150" s="25"/>
      <c r="AC1150" s="25"/>
      <c r="AD1150" s="25"/>
      <c r="AE1150" s="25"/>
      <c r="AF1150" s="25"/>
    </row>
    <row r="1151" spans="1:32" s="2" customFormat="1" ht="15.75" customHeight="1" x14ac:dyDescent="0.25">
      <c r="A1151" s="8" t="s">
        <v>31</v>
      </c>
      <c r="B1151" s="6" t="s">
        <v>446</v>
      </c>
      <c r="C1151" s="17">
        <f t="shared" ref="C1151:E1151" si="256">C1152+C1164</f>
        <v>0</v>
      </c>
      <c r="D1151" s="17">
        <f t="shared" si="256"/>
        <v>62.773000000000003</v>
      </c>
      <c r="E1151" s="17">
        <f t="shared" si="256"/>
        <v>0</v>
      </c>
      <c r="F1151" s="17">
        <f>F1152+F1164</f>
        <v>20.924333333333333</v>
      </c>
      <c r="G1151" s="17">
        <v>0</v>
      </c>
      <c r="H1151" s="17">
        <v>0</v>
      </c>
      <c r="I1151" s="17">
        <f>I1152+I1164</f>
        <v>1315487.4257830717</v>
      </c>
      <c r="J1151" s="25"/>
      <c r="K1151" s="25"/>
      <c r="L1151" s="25"/>
      <c r="M1151" s="25"/>
      <c r="N1151" s="25"/>
      <c r="O1151" s="25"/>
      <c r="P1151" s="25"/>
      <c r="Q1151" s="25"/>
      <c r="R1151" s="25"/>
      <c r="S1151" s="25"/>
      <c r="T1151" s="25"/>
      <c r="U1151" s="25"/>
      <c r="V1151" s="25"/>
      <c r="W1151" s="25"/>
      <c r="X1151" s="25"/>
      <c r="Y1151" s="25"/>
      <c r="Z1151" s="25"/>
      <c r="AA1151" s="25"/>
      <c r="AB1151" s="25"/>
      <c r="AC1151" s="25"/>
      <c r="AD1151" s="25"/>
      <c r="AE1151" s="25"/>
      <c r="AF1151" s="25"/>
    </row>
    <row r="1152" spans="1:32" s="2" customFormat="1" ht="15.75" customHeight="1" x14ac:dyDescent="0.25">
      <c r="A1152" s="8" t="s">
        <v>32</v>
      </c>
      <c r="B1152" s="6" t="s">
        <v>56</v>
      </c>
      <c r="C1152" s="17">
        <f>C1153+C1160+C1161+C1162+C1163</f>
        <v>0</v>
      </c>
      <c r="D1152" s="17">
        <f t="shared" ref="D1152:E1152" si="257">D1153+D1160+D1161+D1162+D1163</f>
        <v>61.773000000000003</v>
      </c>
      <c r="E1152" s="17">
        <f t="shared" si="257"/>
        <v>0</v>
      </c>
      <c r="F1152" s="17">
        <f>F1153+F1160+F1161+F1162+F1163</f>
        <v>20.591000000000001</v>
      </c>
      <c r="G1152" s="17">
        <v>0</v>
      </c>
      <c r="H1152" s="17">
        <v>0</v>
      </c>
      <c r="I1152" s="17">
        <f>I1153+I1160+I1161+I1162+I1163</f>
        <v>741305.94540190592</v>
      </c>
      <c r="J1152" s="25"/>
      <c r="K1152" s="25"/>
      <c r="L1152" s="25"/>
      <c r="M1152" s="25"/>
      <c r="N1152" s="25"/>
      <c r="O1152" s="25"/>
      <c r="P1152" s="25"/>
      <c r="Q1152" s="25"/>
      <c r="R1152" s="25"/>
      <c r="S1152" s="25"/>
      <c r="T1152" s="25"/>
      <c r="U1152" s="25"/>
      <c r="V1152" s="25"/>
      <c r="W1152" s="25"/>
      <c r="X1152" s="25"/>
      <c r="Y1152" s="25"/>
      <c r="Z1152" s="25"/>
      <c r="AA1152" s="25"/>
      <c r="AB1152" s="25"/>
      <c r="AC1152" s="25"/>
      <c r="AD1152" s="25"/>
      <c r="AE1152" s="25"/>
      <c r="AF1152" s="25"/>
    </row>
    <row r="1153" spans="1:32" s="2" customFormat="1" ht="15.75" customHeight="1" x14ac:dyDescent="0.25">
      <c r="A1153" s="8" t="s">
        <v>1524</v>
      </c>
      <c r="B1153" s="6" t="s">
        <v>5</v>
      </c>
      <c r="C1153" s="17">
        <f>C1154+C1158</f>
        <v>0</v>
      </c>
      <c r="D1153" s="17">
        <f t="shared" ref="D1153:F1153" si="258">D1154+D1158</f>
        <v>1.7729999999999999</v>
      </c>
      <c r="E1153" s="17">
        <f t="shared" si="258"/>
        <v>0</v>
      </c>
      <c r="F1153" s="17">
        <f t="shared" si="258"/>
        <v>0.59099999999999997</v>
      </c>
      <c r="G1153" s="17">
        <v>0</v>
      </c>
      <c r="H1153" s="17">
        <v>0</v>
      </c>
      <c r="I1153" s="17">
        <f>I1154+I1158</f>
        <v>675027.2570610987</v>
      </c>
      <c r="J1153" s="25"/>
      <c r="K1153" s="25"/>
      <c r="L1153" s="25"/>
      <c r="M1153" s="25"/>
      <c r="N1153" s="25"/>
      <c r="O1153" s="25"/>
      <c r="P1153" s="25"/>
      <c r="Q1153" s="25"/>
      <c r="R1153" s="25"/>
      <c r="S1153" s="25"/>
      <c r="T1153" s="25"/>
      <c r="U1153" s="25"/>
      <c r="V1153" s="25"/>
      <c r="W1153" s="25"/>
      <c r="X1153" s="25"/>
      <c r="Y1153" s="25"/>
      <c r="Z1153" s="25"/>
      <c r="AA1153" s="25"/>
      <c r="AB1153" s="25"/>
      <c r="AC1153" s="25"/>
      <c r="AD1153" s="25"/>
      <c r="AE1153" s="25"/>
      <c r="AF1153" s="25"/>
    </row>
    <row r="1154" spans="1:32" s="2" customFormat="1" ht="15.75" customHeight="1" x14ac:dyDescent="0.25">
      <c r="A1154" s="8" t="s">
        <v>1525</v>
      </c>
      <c r="B1154" s="6" t="s">
        <v>567</v>
      </c>
      <c r="C1154" s="17">
        <f>C1155+C1156+C1157</f>
        <v>0</v>
      </c>
      <c r="D1154" s="17">
        <f t="shared" ref="D1154:E1154" si="259">D1155+D1156+D1157</f>
        <v>1.5429999999999999</v>
      </c>
      <c r="E1154" s="17">
        <f t="shared" si="259"/>
        <v>0</v>
      </c>
      <c r="F1154" s="17">
        <f>F1155+F1156+F1157</f>
        <v>0.51433333333333331</v>
      </c>
      <c r="G1154" s="17">
        <v>0</v>
      </c>
      <c r="H1154" s="17">
        <v>0</v>
      </c>
      <c r="I1154" s="17">
        <f>I1155+I1156+I1157</f>
        <v>542965.5165734305</v>
      </c>
      <c r="J1154" s="25"/>
      <c r="K1154" s="25"/>
      <c r="L1154" s="25"/>
      <c r="M1154" s="25"/>
      <c r="N1154" s="25"/>
      <c r="O1154" s="25"/>
      <c r="P1154" s="25"/>
      <c r="Q1154" s="25"/>
      <c r="R1154" s="25"/>
      <c r="S1154" s="25"/>
      <c r="T1154" s="25"/>
      <c r="U1154" s="25"/>
      <c r="V1154" s="25"/>
      <c r="W1154" s="25"/>
      <c r="X1154" s="25"/>
      <c r="Y1154" s="25"/>
      <c r="Z1154" s="25"/>
      <c r="AA1154" s="25"/>
      <c r="AB1154" s="25"/>
      <c r="AC1154" s="25"/>
      <c r="AD1154" s="25"/>
      <c r="AE1154" s="25"/>
      <c r="AF1154" s="25"/>
    </row>
    <row r="1155" spans="1:32" s="2" customFormat="1" ht="15.75" customHeight="1" x14ac:dyDescent="0.25">
      <c r="A1155" s="8" t="s">
        <v>1526</v>
      </c>
      <c r="B1155" s="6" t="s">
        <v>568</v>
      </c>
      <c r="C1155" s="17">
        <v>0</v>
      </c>
      <c r="D1155" s="17">
        <v>0.621</v>
      </c>
      <c r="E1155" s="17">
        <v>0</v>
      </c>
      <c r="F1155" s="17">
        <f>(C1155+D1155+E1155)/3</f>
        <v>0.20699999999999999</v>
      </c>
      <c r="G1155" s="17">
        <v>1040746.89</v>
      </c>
      <c r="H1155" s="17">
        <f>4.75/4.46</f>
        <v>1.0650224215246638</v>
      </c>
      <c r="I1155" s="17">
        <f>F1155*G1155*H1155</f>
        <v>229442.686007287</v>
      </c>
      <c r="J1155" s="25"/>
      <c r="K1155" s="25"/>
      <c r="L1155" s="25"/>
      <c r="M1155" s="25"/>
      <c r="N1155" s="25"/>
      <c r="O1155" s="25"/>
      <c r="P1155" s="25"/>
      <c r="Q1155" s="25"/>
      <c r="R1155" s="25"/>
      <c r="S1155" s="25"/>
      <c r="T1155" s="25"/>
      <c r="U1155" s="25"/>
      <c r="V1155" s="25"/>
      <c r="W1155" s="25"/>
      <c r="X1155" s="25"/>
      <c r="Y1155" s="25"/>
      <c r="Z1155" s="25"/>
      <c r="AA1155" s="25"/>
      <c r="AB1155" s="25"/>
      <c r="AC1155" s="25"/>
      <c r="AD1155" s="25"/>
      <c r="AE1155" s="25"/>
      <c r="AF1155" s="25"/>
    </row>
    <row r="1156" spans="1:32" s="2" customFormat="1" ht="15.75" customHeight="1" x14ac:dyDescent="0.25">
      <c r="A1156" s="8" t="s">
        <v>1527</v>
      </c>
      <c r="B1156" s="6" t="s">
        <v>569</v>
      </c>
      <c r="C1156" s="17">
        <v>0</v>
      </c>
      <c r="D1156" s="17">
        <v>0.23200000000000001</v>
      </c>
      <c r="E1156" s="17">
        <v>0</v>
      </c>
      <c r="F1156" s="17">
        <f t="shared" ref="F1156:F1157" si="260">(C1156+D1156+E1156)/3</f>
        <v>7.7333333333333337E-2</v>
      </c>
      <c r="G1156" s="17" t="s">
        <v>10</v>
      </c>
      <c r="H1156" s="17">
        <v>1.0650224215246638</v>
      </c>
      <c r="I1156" s="17">
        <v>0</v>
      </c>
      <c r="J1156" s="25"/>
      <c r="K1156" s="25"/>
      <c r="L1156" s="25"/>
      <c r="M1156" s="25"/>
      <c r="N1156" s="25"/>
      <c r="O1156" s="25"/>
      <c r="P1156" s="25"/>
      <c r="Q1156" s="25"/>
      <c r="R1156" s="25"/>
      <c r="S1156" s="25"/>
      <c r="T1156" s="25"/>
      <c r="U1156" s="25"/>
      <c r="V1156" s="25"/>
      <c r="W1156" s="25"/>
      <c r="X1156" s="25"/>
      <c r="Y1156" s="25"/>
      <c r="Z1156" s="25"/>
      <c r="AA1156" s="25"/>
      <c r="AB1156" s="25"/>
      <c r="AC1156" s="25"/>
      <c r="AD1156" s="25"/>
      <c r="AE1156" s="25"/>
      <c r="AF1156" s="25"/>
    </row>
    <row r="1157" spans="1:32" s="2" customFormat="1" ht="15.75" customHeight="1" x14ac:dyDescent="0.25">
      <c r="A1157" s="8" t="s">
        <v>1528</v>
      </c>
      <c r="B1157" s="6" t="s">
        <v>573</v>
      </c>
      <c r="C1157" s="17">
        <v>0</v>
      </c>
      <c r="D1157" s="17">
        <v>0.69</v>
      </c>
      <c r="E1157" s="17">
        <v>0</v>
      </c>
      <c r="F1157" s="17">
        <f t="shared" si="260"/>
        <v>0.22999999999999998</v>
      </c>
      <c r="G1157" s="17">
        <v>1279919.29</v>
      </c>
      <c r="H1157" s="17">
        <f>4.75/4.46</f>
        <v>1.0650224215246638</v>
      </c>
      <c r="I1157" s="17">
        <f t="shared" ref="I1157:I1159" si="261">F1157*G1157*H1157</f>
        <v>313522.8305661435</v>
      </c>
      <c r="J1157" s="25"/>
      <c r="K1157" s="25"/>
      <c r="L1157" s="25"/>
      <c r="M1157" s="25"/>
      <c r="N1157" s="25"/>
      <c r="O1157" s="25"/>
      <c r="P1157" s="25"/>
      <c r="Q1157" s="25"/>
      <c r="R1157" s="25"/>
      <c r="S1157" s="25"/>
      <c r="T1157" s="25"/>
      <c r="U1157" s="25"/>
      <c r="V1157" s="25"/>
      <c r="W1157" s="25"/>
      <c r="X1157" s="25"/>
      <c r="Y1157" s="25"/>
      <c r="Z1157" s="25"/>
      <c r="AA1157" s="25"/>
      <c r="AB1157" s="25"/>
      <c r="AC1157" s="25"/>
      <c r="AD1157" s="25"/>
      <c r="AE1157" s="25"/>
      <c r="AF1157" s="25"/>
    </row>
    <row r="1158" spans="1:32" s="2" customFormat="1" ht="15.75" customHeight="1" x14ac:dyDescent="0.25">
      <c r="A1158" s="8" t="s">
        <v>1529</v>
      </c>
      <c r="B1158" s="6" t="s">
        <v>570</v>
      </c>
      <c r="C1158" s="17">
        <f>C1159</f>
        <v>0</v>
      </c>
      <c r="D1158" s="17">
        <f t="shared" ref="D1158:E1158" si="262">D1159</f>
        <v>0.23</v>
      </c>
      <c r="E1158" s="17">
        <f t="shared" si="262"/>
        <v>0</v>
      </c>
      <c r="F1158" s="17">
        <f>F1159</f>
        <v>7.6666666666666675E-2</v>
      </c>
      <c r="G1158" s="17">
        <v>0</v>
      </c>
      <c r="H1158" s="17">
        <v>0</v>
      </c>
      <c r="I1158" s="17">
        <f>I1159</f>
        <v>132061.7404876682</v>
      </c>
      <c r="J1158" s="25"/>
      <c r="K1158" s="25"/>
      <c r="L1158" s="25"/>
      <c r="M1158" s="25"/>
      <c r="N1158" s="25"/>
      <c r="O1158" s="25"/>
      <c r="P1158" s="25"/>
      <c r="Q1158" s="25"/>
      <c r="R1158" s="25"/>
      <c r="S1158" s="25"/>
      <c r="T1158" s="25"/>
      <c r="U1158" s="25"/>
      <c r="V1158" s="25"/>
      <c r="W1158" s="25"/>
      <c r="X1158" s="25"/>
      <c r="Y1158" s="25"/>
      <c r="Z1158" s="25"/>
      <c r="AA1158" s="25"/>
      <c r="AB1158" s="25"/>
      <c r="AC1158" s="25"/>
      <c r="AD1158" s="25"/>
      <c r="AE1158" s="25"/>
      <c r="AF1158" s="25"/>
    </row>
    <row r="1159" spans="1:32" s="2" customFormat="1" ht="15.75" customHeight="1" x14ac:dyDescent="0.25">
      <c r="A1159" s="8" t="s">
        <v>1530</v>
      </c>
      <c r="B1159" s="6" t="s">
        <v>571</v>
      </c>
      <c r="C1159" s="17">
        <v>0</v>
      </c>
      <c r="D1159" s="17">
        <v>0.23</v>
      </c>
      <c r="E1159" s="17">
        <v>0</v>
      </c>
      <c r="F1159" s="17">
        <f>(C1159+D1159+E1159)/3</f>
        <v>7.6666666666666675E-2</v>
      </c>
      <c r="G1159" s="17">
        <v>1617378.57</v>
      </c>
      <c r="H1159" s="17">
        <f>4.75/4.46</f>
        <v>1.0650224215246638</v>
      </c>
      <c r="I1159" s="17">
        <f t="shared" si="261"/>
        <v>132061.7404876682</v>
      </c>
      <c r="J1159" s="25"/>
      <c r="K1159" s="25"/>
      <c r="L1159" s="25"/>
      <c r="M1159" s="25"/>
      <c r="N1159" s="25"/>
      <c r="O1159" s="25"/>
      <c r="P1159" s="25"/>
      <c r="Q1159" s="25"/>
      <c r="R1159" s="25"/>
      <c r="S1159" s="25"/>
      <c r="T1159" s="25"/>
      <c r="U1159" s="25"/>
      <c r="V1159" s="25"/>
      <c r="W1159" s="25"/>
      <c r="X1159" s="25"/>
      <c r="Y1159" s="25"/>
      <c r="Z1159" s="25"/>
      <c r="AA1159" s="25"/>
      <c r="AB1159" s="25"/>
      <c r="AC1159" s="25"/>
      <c r="AD1159" s="25"/>
      <c r="AE1159" s="25"/>
      <c r="AF1159" s="25"/>
    </row>
    <row r="1160" spans="1:32" s="2" customFormat="1" ht="15.75" customHeight="1" x14ac:dyDescent="0.25">
      <c r="A1160" s="8" t="s">
        <v>109</v>
      </c>
      <c r="B1160" s="6" t="s">
        <v>6</v>
      </c>
      <c r="C1160" s="17">
        <v>0</v>
      </c>
      <c r="D1160" s="17">
        <v>0</v>
      </c>
      <c r="E1160" s="17">
        <v>0</v>
      </c>
      <c r="F1160" s="17">
        <v>0</v>
      </c>
      <c r="G1160" s="17" t="s">
        <v>10</v>
      </c>
      <c r="H1160" s="17" t="s">
        <v>10</v>
      </c>
      <c r="I1160" s="17">
        <v>0</v>
      </c>
      <c r="J1160" s="25"/>
      <c r="K1160" s="25"/>
      <c r="L1160" s="25"/>
      <c r="M1160" s="25"/>
      <c r="N1160" s="25"/>
      <c r="O1160" s="25"/>
      <c r="P1160" s="25"/>
      <c r="Q1160" s="25"/>
      <c r="R1160" s="25"/>
      <c r="S1160" s="25"/>
      <c r="T1160" s="25"/>
      <c r="U1160" s="25"/>
      <c r="V1160" s="25"/>
      <c r="W1160" s="25"/>
      <c r="X1160" s="25"/>
      <c r="Y1160" s="25"/>
      <c r="Z1160" s="25"/>
      <c r="AA1160" s="25"/>
      <c r="AB1160" s="25"/>
      <c r="AC1160" s="25"/>
      <c r="AD1160" s="25"/>
      <c r="AE1160" s="25"/>
      <c r="AF1160" s="25"/>
    </row>
    <row r="1161" spans="1:32" s="2" customFormat="1" ht="15.75" customHeight="1" x14ac:dyDescent="0.25">
      <c r="A1161" s="8" t="s">
        <v>233</v>
      </c>
      <c r="B1161" s="6" t="s">
        <v>7</v>
      </c>
      <c r="C1161" s="17">
        <v>0</v>
      </c>
      <c r="D1161" s="17">
        <v>0</v>
      </c>
      <c r="E1161" s="17">
        <v>0</v>
      </c>
      <c r="F1161" s="17">
        <v>0</v>
      </c>
      <c r="G1161" s="17" t="s">
        <v>10</v>
      </c>
      <c r="H1161" s="17" t="s">
        <v>10</v>
      </c>
      <c r="I1161" s="17">
        <v>0</v>
      </c>
      <c r="J1161" s="25"/>
      <c r="K1161" s="25"/>
      <c r="L1161" s="25"/>
      <c r="M1161" s="25"/>
      <c r="N1161" s="25"/>
      <c r="O1161" s="25"/>
      <c r="P1161" s="25"/>
      <c r="Q1161" s="25"/>
      <c r="R1161" s="25"/>
      <c r="S1161" s="25"/>
      <c r="T1161" s="25"/>
      <c r="U1161" s="25"/>
      <c r="V1161" s="25"/>
      <c r="W1161" s="25"/>
      <c r="X1161" s="25"/>
      <c r="Y1161" s="25"/>
      <c r="Z1161" s="25"/>
      <c r="AA1161" s="25"/>
      <c r="AB1161" s="25"/>
      <c r="AC1161" s="25"/>
      <c r="AD1161" s="25"/>
      <c r="AE1161" s="25"/>
      <c r="AF1161" s="25"/>
    </row>
    <row r="1162" spans="1:32" s="2" customFormat="1" ht="15.75" customHeight="1" x14ac:dyDescent="0.25">
      <c r="A1162" s="8" t="s">
        <v>1531</v>
      </c>
      <c r="B1162" s="6" t="s">
        <v>8</v>
      </c>
      <c r="C1162" s="17">
        <v>0</v>
      </c>
      <c r="D1162" s="17">
        <v>60</v>
      </c>
      <c r="E1162" s="17">
        <v>0</v>
      </c>
      <c r="F1162" s="17">
        <f>(C1162+D1162+E1162)/3</f>
        <v>20</v>
      </c>
      <c r="G1162" s="17">
        <v>3111.61</v>
      </c>
      <c r="H1162" s="17">
        <f>4.75/4.46</f>
        <v>1.0650224215246638</v>
      </c>
      <c r="I1162" s="17">
        <f>F1162*G1162*H1162</f>
        <v>66278.688340807188</v>
      </c>
      <c r="J1162" s="25"/>
      <c r="K1162" s="25"/>
      <c r="L1162" s="25"/>
      <c r="M1162" s="25"/>
      <c r="N1162" s="25"/>
      <c r="O1162" s="25"/>
      <c r="P1162" s="25"/>
      <c r="Q1162" s="25"/>
      <c r="R1162" s="25"/>
      <c r="S1162" s="25"/>
      <c r="T1162" s="25"/>
      <c r="U1162" s="25"/>
      <c r="V1162" s="25"/>
      <c r="W1162" s="25"/>
      <c r="X1162" s="25"/>
      <c r="Y1162" s="25"/>
      <c r="Z1162" s="25"/>
      <c r="AA1162" s="25"/>
      <c r="AB1162" s="25"/>
      <c r="AC1162" s="25"/>
      <c r="AD1162" s="25"/>
      <c r="AE1162" s="25"/>
      <c r="AF1162" s="25"/>
    </row>
    <row r="1163" spans="1:32" s="2" customFormat="1" ht="15.75" customHeight="1" x14ac:dyDescent="0.25">
      <c r="A1163" s="8" t="s">
        <v>1532</v>
      </c>
      <c r="B1163" s="6" t="s">
        <v>9</v>
      </c>
      <c r="C1163" s="17">
        <v>0</v>
      </c>
      <c r="D1163" s="17">
        <v>0</v>
      </c>
      <c r="E1163" s="17">
        <v>0</v>
      </c>
      <c r="F1163" s="17">
        <v>0</v>
      </c>
      <c r="G1163" s="17" t="s">
        <v>10</v>
      </c>
      <c r="H1163" s="17" t="s">
        <v>10</v>
      </c>
      <c r="I1163" s="17">
        <v>0</v>
      </c>
      <c r="J1163" s="25"/>
      <c r="K1163" s="25"/>
      <c r="L1163" s="25"/>
      <c r="M1163" s="25"/>
      <c r="N1163" s="25"/>
      <c r="O1163" s="25"/>
      <c r="P1163" s="25"/>
      <c r="Q1163" s="25"/>
      <c r="R1163" s="25"/>
      <c r="S1163" s="25"/>
      <c r="T1163" s="25"/>
      <c r="U1163" s="25"/>
      <c r="V1163" s="25"/>
      <c r="W1163" s="25"/>
      <c r="X1163" s="25"/>
      <c r="Y1163" s="25"/>
      <c r="Z1163" s="25"/>
      <c r="AA1163" s="25"/>
      <c r="AB1163" s="25"/>
      <c r="AC1163" s="25"/>
      <c r="AD1163" s="25"/>
      <c r="AE1163" s="25"/>
      <c r="AF1163" s="25"/>
    </row>
    <row r="1164" spans="1:32" s="2" customFormat="1" ht="15.75" customHeight="1" x14ac:dyDescent="0.25">
      <c r="A1164" s="8" t="s">
        <v>35</v>
      </c>
      <c r="B1164" s="6" t="s">
        <v>62</v>
      </c>
      <c r="C1164" s="17">
        <f>C1165+C1168+C1169+C1170+C1171</f>
        <v>0</v>
      </c>
      <c r="D1164" s="17">
        <f t="shared" ref="D1164:E1164" si="263">D1165+D1168+D1169+D1170+D1171</f>
        <v>1</v>
      </c>
      <c r="E1164" s="17">
        <f t="shared" si="263"/>
        <v>0</v>
      </c>
      <c r="F1164" s="17">
        <f>F1165+F1168+F1169+F1170+F1171</f>
        <v>0.33333333333333331</v>
      </c>
      <c r="G1164" s="17">
        <v>0</v>
      </c>
      <c r="H1164" s="17">
        <v>0</v>
      </c>
      <c r="I1164" s="17">
        <f t="shared" ref="I1164" si="264">I1165+I1168+I1169+I1170+I1171</f>
        <v>574181.48038116586</v>
      </c>
      <c r="J1164" s="25"/>
      <c r="K1164" s="25"/>
      <c r="L1164" s="25"/>
      <c r="M1164" s="25"/>
      <c r="N1164" s="25"/>
      <c r="O1164" s="25"/>
      <c r="P1164" s="25"/>
      <c r="Q1164" s="25"/>
      <c r="R1164" s="25"/>
      <c r="S1164" s="25"/>
      <c r="T1164" s="25"/>
      <c r="U1164" s="25"/>
      <c r="V1164" s="25"/>
      <c r="W1164" s="25"/>
      <c r="X1164" s="25"/>
      <c r="Y1164" s="25"/>
      <c r="Z1164" s="25"/>
      <c r="AA1164" s="25"/>
      <c r="AB1164" s="25"/>
      <c r="AC1164" s="25"/>
      <c r="AD1164" s="25"/>
      <c r="AE1164" s="25"/>
      <c r="AF1164" s="25"/>
    </row>
    <row r="1165" spans="1:32" s="2" customFormat="1" ht="15.75" customHeight="1" x14ac:dyDescent="0.25">
      <c r="A1165" s="8" t="s">
        <v>1533</v>
      </c>
      <c r="B1165" s="6" t="s">
        <v>5</v>
      </c>
      <c r="C1165" s="17">
        <f>C1166</f>
        <v>0</v>
      </c>
      <c r="D1165" s="17">
        <f t="shared" ref="D1165:F1166" si="265">D1166</f>
        <v>1</v>
      </c>
      <c r="E1165" s="17">
        <f t="shared" si="265"/>
        <v>0</v>
      </c>
      <c r="F1165" s="17">
        <f t="shared" si="265"/>
        <v>0.33333333333333331</v>
      </c>
      <c r="G1165" s="17">
        <v>0</v>
      </c>
      <c r="H1165" s="17">
        <v>0</v>
      </c>
      <c r="I1165" s="17">
        <f>I1166</f>
        <v>574181.48038116586</v>
      </c>
      <c r="J1165" s="25"/>
      <c r="K1165" s="25"/>
      <c r="L1165" s="25"/>
      <c r="M1165" s="25"/>
      <c r="N1165" s="25"/>
      <c r="O1165" s="25"/>
      <c r="P1165" s="25"/>
      <c r="Q1165" s="25"/>
      <c r="R1165" s="25"/>
      <c r="S1165" s="25"/>
      <c r="T1165" s="25"/>
      <c r="U1165" s="25"/>
      <c r="V1165" s="25"/>
      <c r="W1165" s="25"/>
      <c r="X1165" s="25"/>
      <c r="Y1165" s="25"/>
      <c r="Z1165" s="25"/>
      <c r="AA1165" s="25"/>
      <c r="AB1165" s="25"/>
      <c r="AC1165" s="25"/>
      <c r="AD1165" s="25"/>
      <c r="AE1165" s="25"/>
      <c r="AF1165" s="25"/>
    </row>
    <row r="1166" spans="1:32" s="2" customFormat="1" ht="15.75" customHeight="1" x14ac:dyDescent="0.25">
      <c r="A1166" s="8" t="s">
        <v>1534</v>
      </c>
      <c r="B1166" s="6" t="s">
        <v>570</v>
      </c>
      <c r="C1166" s="17">
        <f>C1167</f>
        <v>0</v>
      </c>
      <c r="D1166" s="17">
        <f t="shared" si="265"/>
        <v>1</v>
      </c>
      <c r="E1166" s="17">
        <f t="shared" si="265"/>
        <v>0</v>
      </c>
      <c r="F1166" s="17">
        <f t="shared" si="265"/>
        <v>0.33333333333333331</v>
      </c>
      <c r="G1166" s="17">
        <v>0</v>
      </c>
      <c r="H1166" s="17">
        <v>0</v>
      </c>
      <c r="I1166" s="17">
        <f>I1167</f>
        <v>574181.48038116586</v>
      </c>
      <c r="J1166" s="25"/>
      <c r="K1166" s="25"/>
      <c r="L1166" s="25"/>
      <c r="M1166" s="25"/>
      <c r="N1166" s="25"/>
      <c r="O1166" s="25"/>
      <c r="P1166" s="25"/>
      <c r="Q1166" s="25"/>
      <c r="R1166" s="25"/>
      <c r="S1166" s="25"/>
      <c r="T1166" s="25"/>
      <c r="U1166" s="25"/>
      <c r="V1166" s="25"/>
      <c r="W1166" s="25"/>
      <c r="X1166" s="25"/>
      <c r="Y1166" s="25"/>
      <c r="Z1166" s="25"/>
      <c r="AA1166" s="25"/>
      <c r="AB1166" s="25"/>
      <c r="AC1166" s="25"/>
      <c r="AD1166" s="25"/>
      <c r="AE1166" s="25"/>
      <c r="AF1166" s="25"/>
    </row>
    <row r="1167" spans="1:32" s="2" customFormat="1" ht="15.75" customHeight="1" x14ac:dyDescent="0.25">
      <c r="A1167" s="8" t="s">
        <v>1535</v>
      </c>
      <c r="B1167" s="6" t="s">
        <v>571</v>
      </c>
      <c r="C1167" s="17">
        <v>0</v>
      </c>
      <c r="D1167" s="17">
        <v>1</v>
      </c>
      <c r="E1167" s="17">
        <v>0</v>
      </c>
      <c r="F1167" s="17">
        <f>(C1167+D1167+E1167)/3</f>
        <v>0.33333333333333331</v>
      </c>
      <c r="G1167" s="17">
        <v>1617378.57</v>
      </c>
      <c r="H1167" s="17">
        <f>4.75/4.46</f>
        <v>1.0650224215246638</v>
      </c>
      <c r="I1167" s="17">
        <f t="shared" ref="I1167" si="266">F1167*G1167*H1167</f>
        <v>574181.48038116586</v>
      </c>
      <c r="J1167" s="25"/>
      <c r="K1167" s="25"/>
      <c r="L1167" s="25"/>
      <c r="M1167" s="25"/>
      <c r="N1167" s="25"/>
      <c r="O1167" s="25"/>
      <c r="P1167" s="25"/>
      <c r="Q1167" s="25"/>
      <c r="R1167" s="25"/>
      <c r="S1167" s="25"/>
      <c r="T1167" s="25"/>
      <c r="U1167" s="25"/>
      <c r="V1167" s="25"/>
      <c r="W1167" s="25"/>
      <c r="X1167" s="25"/>
      <c r="Y1167" s="25"/>
      <c r="Z1167" s="25"/>
      <c r="AA1167" s="25"/>
      <c r="AB1167" s="25"/>
      <c r="AC1167" s="25"/>
      <c r="AD1167" s="25"/>
      <c r="AE1167" s="25"/>
      <c r="AF1167" s="25"/>
    </row>
    <row r="1168" spans="1:32" s="2" customFormat="1" ht="15.75" customHeight="1" x14ac:dyDescent="0.25">
      <c r="A1168" s="8" t="s">
        <v>1536</v>
      </c>
      <c r="B1168" s="6" t="s">
        <v>6</v>
      </c>
      <c r="C1168" s="17">
        <v>0</v>
      </c>
      <c r="D1168" s="17">
        <v>0</v>
      </c>
      <c r="E1168" s="17">
        <v>0</v>
      </c>
      <c r="F1168" s="17">
        <v>0</v>
      </c>
      <c r="G1168" s="17" t="s">
        <v>10</v>
      </c>
      <c r="H1168" s="17" t="s">
        <v>10</v>
      </c>
      <c r="I1168" s="17">
        <v>0</v>
      </c>
      <c r="J1168" s="25"/>
      <c r="K1168" s="25"/>
      <c r="L1168" s="25"/>
      <c r="M1168" s="25"/>
      <c r="N1168" s="25"/>
      <c r="O1168" s="25"/>
      <c r="P1168" s="25"/>
      <c r="Q1168" s="25"/>
      <c r="R1168" s="25"/>
      <c r="S1168" s="25"/>
      <c r="T1168" s="25"/>
      <c r="U1168" s="25"/>
      <c r="V1168" s="25"/>
      <c r="W1168" s="25"/>
      <c r="X1168" s="25"/>
      <c r="Y1168" s="25"/>
      <c r="Z1168" s="25"/>
      <c r="AA1168" s="25"/>
      <c r="AB1168" s="25"/>
      <c r="AC1168" s="25"/>
      <c r="AD1168" s="25"/>
      <c r="AE1168" s="25"/>
      <c r="AF1168" s="25"/>
    </row>
    <row r="1169" spans="1:32" s="2" customFormat="1" ht="15.75" customHeight="1" x14ac:dyDescent="0.25">
      <c r="A1169" s="8" t="s">
        <v>1537</v>
      </c>
      <c r="B1169" s="6" t="s">
        <v>7</v>
      </c>
      <c r="C1169" s="17">
        <v>0</v>
      </c>
      <c r="D1169" s="17">
        <v>0</v>
      </c>
      <c r="E1169" s="17">
        <v>0</v>
      </c>
      <c r="F1169" s="17">
        <v>0</v>
      </c>
      <c r="G1169" s="17" t="s">
        <v>10</v>
      </c>
      <c r="H1169" s="17" t="s">
        <v>10</v>
      </c>
      <c r="I1169" s="17">
        <v>0</v>
      </c>
      <c r="J1169" s="25"/>
      <c r="K1169" s="25"/>
      <c r="L1169" s="25"/>
      <c r="M1169" s="25"/>
      <c r="N1169" s="25"/>
      <c r="O1169" s="25"/>
      <c r="P1169" s="25"/>
      <c r="Q1169" s="25"/>
      <c r="R1169" s="25"/>
      <c r="S1169" s="25"/>
      <c r="T1169" s="25"/>
      <c r="U1169" s="25"/>
      <c r="V1169" s="25"/>
      <c r="W1169" s="25"/>
      <c r="X1169" s="25"/>
      <c r="Y1169" s="25"/>
      <c r="Z1169" s="25"/>
      <c r="AA1169" s="25"/>
      <c r="AB1169" s="25"/>
      <c r="AC1169" s="25"/>
      <c r="AD1169" s="25"/>
      <c r="AE1169" s="25"/>
      <c r="AF1169" s="25"/>
    </row>
    <row r="1170" spans="1:32" s="2" customFormat="1" ht="15.75" customHeight="1" x14ac:dyDescent="0.25">
      <c r="A1170" s="8" t="s">
        <v>1538</v>
      </c>
      <c r="B1170" s="6" t="s">
        <v>8</v>
      </c>
      <c r="C1170" s="17">
        <v>0</v>
      </c>
      <c r="D1170" s="17">
        <v>0</v>
      </c>
      <c r="E1170" s="17">
        <v>0</v>
      </c>
      <c r="F1170" s="17">
        <f>(C1170+D1170+E1170)/3</f>
        <v>0</v>
      </c>
      <c r="G1170" s="17">
        <v>3111.61</v>
      </c>
      <c r="H1170" s="17">
        <f>4.75/4.46</f>
        <v>1.0650224215246638</v>
      </c>
      <c r="I1170" s="17">
        <f>F1170*G1170*H1170</f>
        <v>0</v>
      </c>
      <c r="J1170" s="25"/>
      <c r="K1170" s="25"/>
      <c r="L1170" s="25"/>
      <c r="M1170" s="25"/>
      <c r="N1170" s="25"/>
      <c r="O1170" s="25"/>
      <c r="P1170" s="25"/>
      <c r="Q1170" s="25"/>
      <c r="R1170" s="25"/>
      <c r="S1170" s="25"/>
      <c r="T1170" s="25"/>
      <c r="U1170" s="25"/>
      <c r="V1170" s="25"/>
      <c r="W1170" s="25"/>
      <c r="X1170" s="25"/>
      <c r="Y1170" s="25"/>
      <c r="Z1170" s="25"/>
      <c r="AA1170" s="25"/>
      <c r="AB1170" s="25"/>
      <c r="AC1170" s="25"/>
      <c r="AD1170" s="25"/>
      <c r="AE1170" s="25"/>
      <c r="AF1170" s="25"/>
    </row>
    <row r="1171" spans="1:32" s="2" customFormat="1" ht="15.75" customHeight="1" x14ac:dyDescent="0.25">
      <c r="A1171" s="8" t="s">
        <v>1539</v>
      </c>
      <c r="B1171" s="6" t="s">
        <v>9</v>
      </c>
      <c r="C1171" s="17">
        <v>0</v>
      </c>
      <c r="D1171" s="17">
        <v>0</v>
      </c>
      <c r="E1171" s="17">
        <v>0</v>
      </c>
      <c r="F1171" s="17">
        <v>0</v>
      </c>
      <c r="G1171" s="17" t="s">
        <v>10</v>
      </c>
      <c r="H1171" s="17">
        <v>1.0650224215246638</v>
      </c>
      <c r="I1171" s="17">
        <v>0</v>
      </c>
      <c r="J1171" s="25"/>
      <c r="K1171" s="25"/>
      <c r="L1171" s="25"/>
      <c r="M1171" s="25"/>
      <c r="N1171" s="25"/>
      <c r="O1171" s="25"/>
      <c r="P1171" s="25"/>
      <c r="Q1171" s="25"/>
      <c r="R1171" s="25"/>
      <c r="S1171" s="25"/>
      <c r="T1171" s="25"/>
      <c r="U1171" s="25"/>
      <c r="V1171" s="25"/>
      <c r="W1171" s="25"/>
      <c r="X1171" s="25"/>
      <c r="Y1171" s="25"/>
      <c r="Z1171" s="25"/>
      <c r="AA1171" s="25"/>
      <c r="AB1171" s="25"/>
      <c r="AC1171" s="25"/>
      <c r="AD1171" s="25"/>
      <c r="AE1171" s="25"/>
      <c r="AF1171" s="25"/>
    </row>
    <row r="1172" spans="1:32" s="2" customFormat="1" ht="15.75" customHeight="1" x14ac:dyDescent="0.25">
      <c r="A1172" s="8" t="s">
        <v>51</v>
      </c>
      <c r="B1172" s="6" t="s">
        <v>572</v>
      </c>
      <c r="C1172" s="17">
        <f t="shared" ref="C1172:E1172" si="267">C1173+C1185</f>
        <v>0</v>
      </c>
      <c r="D1172" s="17">
        <f t="shared" si="267"/>
        <v>62.773000000000003</v>
      </c>
      <c r="E1172" s="17">
        <f t="shared" si="267"/>
        <v>3882.4549999999999</v>
      </c>
      <c r="F1172" s="17">
        <f>F1173+F1185</f>
        <v>1315.076</v>
      </c>
      <c r="G1172" s="17">
        <v>0</v>
      </c>
      <c r="H1172" s="17">
        <v>0</v>
      </c>
      <c r="I1172" s="17">
        <f>I1173+I1185</f>
        <v>35520728.112480566</v>
      </c>
      <c r="J1172" s="25"/>
      <c r="K1172" s="25"/>
      <c r="L1172" s="25"/>
      <c r="M1172" s="25"/>
      <c r="N1172" s="25"/>
      <c r="O1172" s="25"/>
      <c r="P1172" s="25"/>
      <c r="Q1172" s="25"/>
      <c r="R1172" s="25"/>
      <c r="S1172" s="25"/>
      <c r="T1172" s="25"/>
      <c r="U1172" s="25"/>
      <c r="V1172" s="25"/>
      <c r="W1172" s="25"/>
      <c r="X1172" s="25"/>
      <c r="Y1172" s="25"/>
      <c r="Z1172" s="25"/>
      <c r="AA1172" s="25"/>
      <c r="AB1172" s="25"/>
      <c r="AC1172" s="25"/>
      <c r="AD1172" s="25"/>
      <c r="AE1172" s="25"/>
      <c r="AF1172" s="25"/>
    </row>
    <row r="1173" spans="1:32" s="2" customFormat="1" ht="15.75" customHeight="1" x14ac:dyDescent="0.25">
      <c r="A1173" s="8" t="s">
        <v>32</v>
      </c>
      <c r="B1173" s="6" t="s">
        <v>56</v>
      </c>
      <c r="C1173" s="17">
        <f>C1174+C1181+C1182+C1183+C1184</f>
        <v>0</v>
      </c>
      <c r="D1173" s="17">
        <f t="shared" ref="D1173" si="268">D1174+D1181+D1182+D1183+D1184</f>
        <v>61.773000000000003</v>
      </c>
      <c r="E1173" s="17">
        <f>E1174+E1181+E1182+E1183+E1184</f>
        <v>2238.23</v>
      </c>
      <c r="F1173" s="17">
        <f>F1174+F1181+F1182+F1183+F1184</f>
        <v>766.66766666666672</v>
      </c>
      <c r="G1173" s="17">
        <v>0</v>
      </c>
      <c r="H1173" s="17">
        <v>0</v>
      </c>
      <c r="I1173" s="17">
        <f>I1174+I1181+I1182+I1183+I1184</f>
        <v>23832090.369267747</v>
      </c>
      <c r="J1173" s="25"/>
      <c r="K1173" s="25"/>
      <c r="L1173" s="25"/>
      <c r="M1173" s="25"/>
      <c r="N1173" s="25"/>
      <c r="O1173" s="25"/>
      <c r="P1173" s="25"/>
      <c r="Q1173" s="25"/>
      <c r="R1173" s="25"/>
      <c r="S1173" s="25"/>
      <c r="T1173" s="25"/>
      <c r="U1173" s="25"/>
      <c r="V1173" s="25"/>
      <c r="W1173" s="25"/>
      <c r="X1173" s="25"/>
      <c r="Y1173" s="25"/>
      <c r="Z1173" s="25"/>
      <c r="AA1173" s="25"/>
      <c r="AB1173" s="25"/>
      <c r="AC1173" s="25"/>
      <c r="AD1173" s="25"/>
      <c r="AE1173" s="25"/>
      <c r="AF1173" s="25"/>
    </row>
    <row r="1174" spans="1:32" s="2" customFormat="1" ht="15.75" customHeight="1" x14ac:dyDescent="0.25">
      <c r="A1174" s="8" t="s">
        <v>1524</v>
      </c>
      <c r="B1174" s="6" t="s">
        <v>5</v>
      </c>
      <c r="C1174" s="17">
        <f>C1175+C1179</f>
        <v>0</v>
      </c>
      <c r="D1174" s="17">
        <f t="shared" ref="D1174:F1174" si="269">D1175+D1179</f>
        <v>1.7729999999999999</v>
      </c>
      <c r="E1174" s="17">
        <f t="shared" si="269"/>
        <v>45.23</v>
      </c>
      <c r="F1174" s="17">
        <f t="shared" si="269"/>
        <v>15.667666666666667</v>
      </c>
      <c r="G1174" s="17">
        <v>0</v>
      </c>
      <c r="H1174" s="17">
        <v>0</v>
      </c>
      <c r="I1174" s="17">
        <f>I1175+I1179</f>
        <v>21343325.622070439</v>
      </c>
      <c r="J1174" s="25"/>
      <c r="K1174" s="25"/>
      <c r="L1174" s="25"/>
      <c r="M1174" s="25"/>
      <c r="N1174" s="25"/>
      <c r="O1174" s="25"/>
      <c r="P1174" s="25"/>
      <c r="Q1174" s="25"/>
      <c r="R1174" s="25"/>
      <c r="S1174" s="25"/>
      <c r="T1174" s="25"/>
      <c r="U1174" s="25"/>
      <c r="V1174" s="25"/>
      <c r="W1174" s="25"/>
      <c r="X1174" s="25"/>
      <c r="Y1174" s="25"/>
      <c r="Z1174" s="25"/>
      <c r="AA1174" s="25"/>
      <c r="AB1174" s="25"/>
      <c r="AC1174" s="25"/>
      <c r="AD1174" s="25"/>
      <c r="AE1174" s="25"/>
      <c r="AF1174" s="25"/>
    </row>
    <row r="1175" spans="1:32" s="2" customFormat="1" ht="15.75" customHeight="1" x14ac:dyDescent="0.25">
      <c r="A1175" s="8" t="s">
        <v>1525</v>
      </c>
      <c r="B1175" s="6" t="s">
        <v>567</v>
      </c>
      <c r="C1175" s="17">
        <f>C1176+C1177+C1178</f>
        <v>0</v>
      </c>
      <c r="D1175" s="17">
        <f t="shared" ref="D1175:E1175" si="270">D1176+D1177+D1178</f>
        <v>1.5429999999999999</v>
      </c>
      <c r="E1175" s="17">
        <f t="shared" si="270"/>
        <v>34.83</v>
      </c>
      <c r="F1175" s="17">
        <f>F1176+F1177+F1178</f>
        <v>12.124333333333334</v>
      </c>
      <c r="G1175" s="17">
        <v>0</v>
      </c>
      <c r="H1175" s="17">
        <v>0</v>
      </c>
      <c r="I1175" s="17">
        <f>I1176+I1177+I1178</f>
        <v>15239776.485618647</v>
      </c>
      <c r="J1175" s="25"/>
      <c r="K1175" s="25"/>
      <c r="L1175" s="25"/>
      <c r="M1175" s="25"/>
      <c r="N1175" s="25"/>
      <c r="O1175" s="25"/>
      <c r="P1175" s="25"/>
      <c r="Q1175" s="25"/>
      <c r="R1175" s="25"/>
      <c r="S1175" s="25"/>
      <c r="T1175" s="25"/>
      <c r="U1175" s="25"/>
      <c r="V1175" s="25"/>
      <c r="W1175" s="25"/>
      <c r="X1175" s="25"/>
      <c r="Y1175" s="25"/>
      <c r="Z1175" s="25"/>
      <c r="AA1175" s="25"/>
      <c r="AB1175" s="25"/>
      <c r="AC1175" s="25"/>
      <c r="AD1175" s="25"/>
      <c r="AE1175" s="25"/>
      <c r="AF1175" s="25"/>
    </row>
    <row r="1176" spans="1:32" s="2" customFormat="1" ht="15.75" customHeight="1" x14ac:dyDescent="0.25">
      <c r="A1176" s="8" t="s">
        <v>1526</v>
      </c>
      <c r="B1176" s="6" t="s">
        <v>568</v>
      </c>
      <c r="C1176" s="17">
        <v>0</v>
      </c>
      <c r="D1176" s="17">
        <v>0.621</v>
      </c>
      <c r="E1176" s="17">
        <v>13.3</v>
      </c>
      <c r="F1176" s="17">
        <f>(C1176+D1176+E1176)/3</f>
        <v>4.6403333333333334</v>
      </c>
      <c r="G1176" s="17">
        <v>1040746.89</v>
      </c>
      <c r="H1176" s="17">
        <f>4.75/4.46</f>
        <v>1.0650224215246638</v>
      </c>
      <c r="I1176" s="17">
        <f>F1176*G1176*H1176</f>
        <v>5143432.5795610985</v>
      </c>
      <c r="J1176" s="25"/>
      <c r="K1176" s="25"/>
      <c r="L1176" s="25"/>
      <c r="M1176" s="25"/>
      <c r="N1176" s="25"/>
      <c r="O1176" s="25"/>
      <c r="P1176" s="25"/>
      <c r="Q1176" s="25"/>
      <c r="R1176" s="25"/>
      <c r="S1176" s="25"/>
      <c r="T1176" s="25"/>
      <c r="U1176" s="25"/>
      <c r="V1176" s="25"/>
      <c r="W1176" s="25"/>
      <c r="X1176" s="25"/>
      <c r="Y1176" s="25"/>
      <c r="Z1176" s="25"/>
      <c r="AA1176" s="25"/>
      <c r="AB1176" s="25"/>
      <c r="AC1176" s="25"/>
      <c r="AD1176" s="25"/>
      <c r="AE1176" s="25"/>
      <c r="AF1176" s="25"/>
    </row>
    <row r="1177" spans="1:32" s="2" customFormat="1" ht="15.75" customHeight="1" x14ac:dyDescent="0.25">
      <c r="A1177" s="8" t="s">
        <v>1527</v>
      </c>
      <c r="B1177" s="6" t="s">
        <v>569</v>
      </c>
      <c r="C1177" s="17">
        <v>0</v>
      </c>
      <c r="D1177" s="17">
        <v>0.23200000000000001</v>
      </c>
      <c r="E1177" s="17">
        <v>0</v>
      </c>
      <c r="F1177" s="17">
        <f t="shared" ref="F1177:F1178" si="271">(C1177+D1177+E1177)/3</f>
        <v>7.7333333333333337E-2</v>
      </c>
      <c r="G1177" s="17" t="s">
        <v>10</v>
      </c>
      <c r="H1177" s="17">
        <v>1.0650224215246638</v>
      </c>
      <c r="I1177" s="17">
        <v>0</v>
      </c>
      <c r="J1177" s="25"/>
      <c r="K1177" s="25"/>
      <c r="L1177" s="25"/>
      <c r="M1177" s="25"/>
      <c r="N1177" s="25"/>
      <c r="O1177" s="25"/>
      <c r="P1177" s="25"/>
      <c r="Q1177" s="25"/>
      <c r="R1177" s="25"/>
      <c r="S1177" s="25"/>
      <c r="T1177" s="25"/>
      <c r="U1177" s="25"/>
      <c r="V1177" s="25"/>
      <c r="W1177" s="25"/>
      <c r="X1177" s="25"/>
      <c r="Y1177" s="25"/>
      <c r="Z1177" s="25"/>
      <c r="AA1177" s="25"/>
      <c r="AB1177" s="25"/>
      <c r="AC1177" s="25"/>
      <c r="AD1177" s="25"/>
      <c r="AE1177" s="25"/>
      <c r="AF1177" s="25"/>
    </row>
    <row r="1178" spans="1:32" s="2" customFormat="1" ht="15.75" customHeight="1" x14ac:dyDescent="0.25">
      <c r="A1178" s="8" t="s">
        <v>1528</v>
      </c>
      <c r="B1178" s="6" t="s">
        <v>573</v>
      </c>
      <c r="C1178" s="17">
        <v>0</v>
      </c>
      <c r="D1178" s="17">
        <v>0.69</v>
      </c>
      <c r="E1178" s="17">
        <v>21.53</v>
      </c>
      <c r="F1178" s="17">
        <f t="shared" si="271"/>
        <v>7.4066666666666672</v>
      </c>
      <c r="G1178" s="17">
        <v>1279919.29</v>
      </c>
      <c r="H1178" s="17">
        <f>4.75/4.46</f>
        <v>1.0650224215246638</v>
      </c>
      <c r="I1178" s="17">
        <f t="shared" ref="I1178" si="272">F1178*G1178*H1178</f>
        <v>10096343.90605755</v>
      </c>
      <c r="J1178" s="25"/>
      <c r="K1178" s="25"/>
      <c r="L1178" s="25"/>
      <c r="M1178" s="25"/>
      <c r="N1178" s="25"/>
      <c r="O1178" s="25"/>
      <c r="P1178" s="25"/>
      <c r="Q1178" s="25"/>
      <c r="R1178" s="25"/>
      <c r="S1178" s="25"/>
      <c r="T1178" s="25"/>
      <c r="U1178" s="25"/>
      <c r="V1178" s="25"/>
      <c r="W1178" s="25"/>
      <c r="X1178" s="25"/>
      <c r="Y1178" s="25"/>
      <c r="Z1178" s="25"/>
      <c r="AA1178" s="25"/>
      <c r="AB1178" s="25"/>
      <c r="AC1178" s="25"/>
      <c r="AD1178" s="25"/>
      <c r="AE1178" s="25"/>
      <c r="AF1178" s="25"/>
    </row>
    <row r="1179" spans="1:32" s="2" customFormat="1" ht="15.75" customHeight="1" x14ac:dyDescent="0.25">
      <c r="A1179" s="8" t="s">
        <v>1529</v>
      </c>
      <c r="B1179" s="6" t="s">
        <v>570</v>
      </c>
      <c r="C1179" s="17">
        <f>C1180</f>
        <v>0</v>
      </c>
      <c r="D1179" s="17">
        <f t="shared" ref="D1179:E1179" si="273">D1180</f>
        <v>0.23</v>
      </c>
      <c r="E1179" s="17">
        <f t="shared" si="273"/>
        <v>10.4</v>
      </c>
      <c r="F1179" s="17">
        <f>F1180</f>
        <v>3.5433333333333334</v>
      </c>
      <c r="G1179" s="17">
        <v>0</v>
      </c>
      <c r="H1179" s="17">
        <v>0</v>
      </c>
      <c r="I1179" s="17">
        <f>I1180</f>
        <v>6103549.1364517938</v>
      </c>
      <c r="J1179" s="25"/>
      <c r="K1179" s="25"/>
      <c r="L1179" s="25"/>
      <c r="M1179" s="25"/>
      <c r="N1179" s="25"/>
      <c r="O1179" s="25"/>
      <c r="P1179" s="25"/>
      <c r="Q1179" s="25"/>
      <c r="R1179" s="25"/>
      <c r="S1179" s="25"/>
      <c r="T1179" s="25"/>
      <c r="U1179" s="25"/>
      <c r="V1179" s="25"/>
      <c r="W1179" s="25"/>
      <c r="X1179" s="25"/>
      <c r="Y1179" s="25"/>
      <c r="Z1179" s="25"/>
      <c r="AA1179" s="25"/>
      <c r="AB1179" s="25"/>
      <c r="AC1179" s="25"/>
      <c r="AD1179" s="25"/>
      <c r="AE1179" s="25"/>
      <c r="AF1179" s="25"/>
    </row>
    <row r="1180" spans="1:32" s="2" customFormat="1" ht="15.75" customHeight="1" x14ac:dyDescent="0.25">
      <c r="A1180" s="8" t="s">
        <v>1530</v>
      </c>
      <c r="B1180" s="6" t="s">
        <v>571</v>
      </c>
      <c r="C1180" s="17">
        <v>0</v>
      </c>
      <c r="D1180" s="17">
        <v>0.23</v>
      </c>
      <c r="E1180" s="17">
        <v>10.4</v>
      </c>
      <c r="F1180" s="17">
        <f>(C1180+D1180+E1180)/3</f>
        <v>3.5433333333333334</v>
      </c>
      <c r="G1180" s="17">
        <v>1617378.57</v>
      </c>
      <c r="H1180" s="17">
        <f>4.75/4.46</f>
        <v>1.0650224215246638</v>
      </c>
      <c r="I1180" s="17">
        <f t="shared" ref="I1180" si="274">F1180*G1180*H1180</f>
        <v>6103549.1364517938</v>
      </c>
      <c r="J1180" s="25"/>
      <c r="K1180" s="25"/>
      <c r="L1180" s="25"/>
      <c r="M1180" s="25"/>
      <c r="N1180" s="25"/>
      <c r="O1180" s="25"/>
      <c r="P1180" s="25"/>
      <c r="Q1180" s="25"/>
      <c r="R1180" s="25"/>
      <c r="S1180" s="25"/>
      <c r="T1180" s="25"/>
      <c r="U1180" s="25"/>
      <c r="V1180" s="25"/>
      <c r="W1180" s="25"/>
      <c r="X1180" s="25"/>
      <c r="Y1180" s="25"/>
      <c r="Z1180" s="25"/>
      <c r="AA1180" s="25"/>
      <c r="AB1180" s="25"/>
      <c r="AC1180" s="25"/>
      <c r="AD1180" s="25"/>
      <c r="AE1180" s="25"/>
      <c r="AF1180" s="25"/>
    </row>
    <row r="1181" spans="1:32" s="2" customFormat="1" ht="15.75" customHeight="1" x14ac:dyDescent="0.25">
      <c r="A1181" s="8" t="s">
        <v>109</v>
      </c>
      <c r="B1181" s="6" t="s">
        <v>6</v>
      </c>
      <c r="C1181" s="17">
        <v>0</v>
      </c>
      <c r="D1181" s="17">
        <v>0</v>
      </c>
      <c r="E1181" s="17">
        <v>0</v>
      </c>
      <c r="F1181" s="17">
        <v>0</v>
      </c>
      <c r="G1181" s="17" t="s">
        <v>10</v>
      </c>
      <c r="H1181" s="17" t="s">
        <v>10</v>
      </c>
      <c r="I1181" s="17">
        <v>0</v>
      </c>
      <c r="J1181" s="25"/>
      <c r="K1181" s="25"/>
      <c r="L1181" s="25"/>
      <c r="M1181" s="25"/>
      <c r="N1181" s="25"/>
      <c r="O1181" s="25"/>
      <c r="P1181" s="25"/>
      <c r="Q1181" s="25"/>
      <c r="R1181" s="25"/>
      <c r="S1181" s="25"/>
      <c r="T1181" s="25"/>
      <c r="U1181" s="25"/>
      <c r="V1181" s="25"/>
      <c r="W1181" s="25"/>
      <c r="X1181" s="25"/>
      <c r="Y1181" s="25"/>
      <c r="Z1181" s="25"/>
      <c r="AA1181" s="25"/>
      <c r="AB1181" s="25"/>
      <c r="AC1181" s="25"/>
      <c r="AD1181" s="25"/>
      <c r="AE1181" s="25"/>
      <c r="AF1181" s="25"/>
    </row>
    <row r="1182" spans="1:32" s="2" customFormat="1" ht="15.75" customHeight="1" x14ac:dyDescent="0.25">
      <c r="A1182" s="8" t="s">
        <v>233</v>
      </c>
      <c r="B1182" s="6" t="s">
        <v>7</v>
      </c>
      <c r="C1182" s="17">
        <v>0</v>
      </c>
      <c r="D1182" s="17">
        <v>0</v>
      </c>
      <c r="E1182" s="17">
        <v>0</v>
      </c>
      <c r="F1182" s="17">
        <v>0</v>
      </c>
      <c r="G1182" s="17" t="s">
        <v>10</v>
      </c>
      <c r="H1182" s="17" t="s">
        <v>10</v>
      </c>
      <c r="I1182" s="17">
        <v>0</v>
      </c>
      <c r="J1182" s="25"/>
      <c r="K1182" s="25"/>
      <c r="L1182" s="25"/>
      <c r="M1182" s="25"/>
      <c r="N1182" s="25"/>
      <c r="O1182" s="25"/>
      <c r="P1182" s="25"/>
      <c r="Q1182" s="25"/>
      <c r="R1182" s="25"/>
      <c r="S1182" s="25"/>
      <c r="T1182" s="25"/>
      <c r="U1182" s="25"/>
      <c r="V1182" s="25"/>
      <c r="W1182" s="25"/>
      <c r="X1182" s="25"/>
      <c r="Y1182" s="25"/>
      <c r="Z1182" s="25"/>
      <c r="AA1182" s="25"/>
      <c r="AB1182" s="25"/>
      <c r="AC1182" s="25"/>
      <c r="AD1182" s="25"/>
      <c r="AE1182" s="25"/>
      <c r="AF1182" s="25"/>
    </row>
    <row r="1183" spans="1:32" s="2" customFormat="1" ht="15.75" customHeight="1" x14ac:dyDescent="0.25">
      <c r="A1183" s="8" t="s">
        <v>1531</v>
      </c>
      <c r="B1183" s="6" t="s">
        <v>8</v>
      </c>
      <c r="C1183" s="17">
        <v>0</v>
      </c>
      <c r="D1183" s="17">
        <v>60</v>
      </c>
      <c r="E1183" s="17">
        <v>2193</v>
      </c>
      <c r="F1183" s="17">
        <f>(C1183+D1183+E1183)/3</f>
        <v>751</v>
      </c>
      <c r="G1183" s="17">
        <v>3111.61</v>
      </c>
      <c r="H1183" s="17">
        <f>4.75/4.46</f>
        <v>1.0650224215246638</v>
      </c>
      <c r="I1183" s="17">
        <f>F1183*G1183*H1183</f>
        <v>2488764.7471973095</v>
      </c>
      <c r="J1183" s="25"/>
      <c r="K1183" s="25"/>
      <c r="L1183" s="25"/>
      <c r="M1183" s="25"/>
      <c r="N1183" s="25"/>
      <c r="O1183" s="25"/>
      <c r="P1183" s="25"/>
      <c r="Q1183" s="25"/>
      <c r="R1183" s="25"/>
      <c r="S1183" s="25"/>
      <c r="T1183" s="25"/>
      <c r="U1183" s="25"/>
      <c r="V1183" s="25"/>
      <c r="W1183" s="25"/>
      <c r="X1183" s="25"/>
      <c r="Y1183" s="25"/>
      <c r="Z1183" s="25"/>
      <c r="AA1183" s="25"/>
      <c r="AB1183" s="25"/>
      <c r="AC1183" s="25"/>
      <c r="AD1183" s="25"/>
      <c r="AE1183" s="25"/>
      <c r="AF1183" s="25"/>
    </row>
    <row r="1184" spans="1:32" s="2" customFormat="1" ht="15.75" customHeight="1" x14ac:dyDescent="0.25">
      <c r="A1184" s="8" t="s">
        <v>1532</v>
      </c>
      <c r="B1184" s="6" t="s">
        <v>9</v>
      </c>
      <c r="C1184" s="17">
        <v>0</v>
      </c>
      <c r="D1184" s="17">
        <v>0</v>
      </c>
      <c r="E1184" s="17">
        <v>0</v>
      </c>
      <c r="F1184" s="17">
        <v>0</v>
      </c>
      <c r="G1184" s="17" t="s">
        <v>10</v>
      </c>
      <c r="H1184" s="17" t="s">
        <v>10</v>
      </c>
      <c r="I1184" s="17">
        <v>0</v>
      </c>
      <c r="J1184" s="25"/>
      <c r="K1184" s="25"/>
      <c r="L1184" s="25"/>
      <c r="M1184" s="25"/>
      <c r="N1184" s="25"/>
      <c r="O1184" s="25"/>
      <c r="P1184" s="25"/>
      <c r="Q1184" s="25"/>
      <c r="R1184" s="25"/>
      <c r="S1184" s="25"/>
      <c r="T1184" s="25"/>
      <c r="U1184" s="25"/>
      <c r="V1184" s="25"/>
      <c r="W1184" s="25"/>
      <c r="X1184" s="25"/>
      <c r="Y1184" s="25"/>
      <c r="Z1184" s="25"/>
      <c r="AA1184" s="25"/>
      <c r="AB1184" s="25"/>
      <c r="AC1184" s="25"/>
      <c r="AD1184" s="25"/>
      <c r="AE1184" s="25"/>
      <c r="AF1184" s="25"/>
    </row>
    <row r="1185" spans="1:32" s="2" customFormat="1" ht="15.75" customHeight="1" x14ac:dyDescent="0.25">
      <c r="A1185" s="8" t="s">
        <v>35</v>
      </c>
      <c r="B1185" s="6" t="s">
        <v>62</v>
      </c>
      <c r="C1185" s="17">
        <f>C1186+C1189+C1190+C1191+C1192</f>
        <v>0</v>
      </c>
      <c r="D1185" s="17">
        <f t="shared" ref="D1185:E1185" si="275">D1186+D1189+D1190+D1191+D1192</f>
        <v>1</v>
      </c>
      <c r="E1185" s="17">
        <f t="shared" si="275"/>
        <v>1644.2249999999999</v>
      </c>
      <c r="F1185" s="17">
        <f>F1186+F1189+F1190+F1191+F1192</f>
        <v>548.4083333333333</v>
      </c>
      <c r="G1185" s="17">
        <v>0</v>
      </c>
      <c r="H1185" s="17">
        <v>0</v>
      </c>
      <c r="I1185" s="17">
        <f t="shared" ref="I1185" si="276">I1186+I1189+I1190+I1191+I1192</f>
        <v>11688637.743212819</v>
      </c>
      <c r="J1185" s="25"/>
      <c r="K1185" s="25"/>
      <c r="L1185" s="25"/>
      <c r="M1185" s="25"/>
      <c r="N1185" s="25"/>
      <c r="O1185" s="25"/>
      <c r="P1185" s="25"/>
      <c r="Q1185" s="25"/>
      <c r="R1185" s="25"/>
      <c r="S1185" s="25"/>
      <c r="T1185" s="25"/>
      <c r="U1185" s="25"/>
      <c r="V1185" s="25"/>
      <c r="W1185" s="25"/>
      <c r="X1185" s="25"/>
      <c r="Y1185" s="25"/>
      <c r="Z1185" s="25"/>
      <c r="AA1185" s="25"/>
      <c r="AB1185" s="25"/>
      <c r="AC1185" s="25"/>
      <c r="AD1185" s="25"/>
      <c r="AE1185" s="25"/>
      <c r="AF1185" s="25"/>
    </row>
    <row r="1186" spans="1:32" s="2" customFormat="1" ht="15.75" customHeight="1" x14ac:dyDescent="0.25">
      <c r="A1186" s="8" t="s">
        <v>1533</v>
      </c>
      <c r="B1186" s="6" t="s">
        <v>5</v>
      </c>
      <c r="C1186" s="17">
        <f>C1187</f>
        <v>0</v>
      </c>
      <c r="D1186" s="17">
        <f t="shared" ref="D1186:F1187" si="277">D1187</f>
        <v>1</v>
      </c>
      <c r="E1186" s="17">
        <f t="shared" si="277"/>
        <v>16.225000000000001</v>
      </c>
      <c r="F1186" s="17">
        <f t="shared" si="277"/>
        <v>5.7416666666666671</v>
      </c>
      <c r="G1186" s="17">
        <v>0</v>
      </c>
      <c r="H1186" s="17">
        <v>0</v>
      </c>
      <c r="I1186" s="17">
        <f>I1187</f>
        <v>9890275.9995655846</v>
      </c>
      <c r="J1186" s="25"/>
      <c r="K1186" s="25"/>
      <c r="L1186" s="25"/>
      <c r="M1186" s="25"/>
      <c r="N1186" s="25"/>
      <c r="O1186" s="25"/>
      <c r="P1186" s="25"/>
      <c r="Q1186" s="25"/>
      <c r="R1186" s="25"/>
      <c r="S1186" s="25"/>
      <c r="T1186" s="25"/>
      <c r="U1186" s="25"/>
      <c r="V1186" s="25"/>
      <c r="W1186" s="25"/>
      <c r="X1186" s="25"/>
      <c r="Y1186" s="25"/>
      <c r="Z1186" s="25"/>
      <c r="AA1186" s="25"/>
      <c r="AB1186" s="25"/>
      <c r="AC1186" s="25"/>
      <c r="AD1186" s="25"/>
      <c r="AE1186" s="25"/>
      <c r="AF1186" s="25"/>
    </row>
    <row r="1187" spans="1:32" s="2" customFormat="1" ht="15.75" customHeight="1" x14ac:dyDescent="0.25">
      <c r="A1187" s="8" t="s">
        <v>1534</v>
      </c>
      <c r="B1187" s="6" t="s">
        <v>570</v>
      </c>
      <c r="C1187" s="17">
        <f>C1188</f>
        <v>0</v>
      </c>
      <c r="D1187" s="17">
        <f t="shared" si="277"/>
        <v>1</v>
      </c>
      <c r="E1187" s="17">
        <f t="shared" si="277"/>
        <v>16.225000000000001</v>
      </c>
      <c r="F1187" s="17">
        <f t="shared" si="277"/>
        <v>5.7416666666666671</v>
      </c>
      <c r="G1187" s="17">
        <v>0</v>
      </c>
      <c r="H1187" s="17">
        <v>0</v>
      </c>
      <c r="I1187" s="17">
        <f>I1188</f>
        <v>9890275.9995655846</v>
      </c>
      <c r="J1187" s="25"/>
      <c r="K1187" s="25"/>
      <c r="L1187" s="25"/>
      <c r="M1187" s="25"/>
      <c r="N1187" s="25"/>
      <c r="O1187" s="25"/>
      <c r="P1187" s="25"/>
      <c r="Q1187" s="25"/>
      <c r="R1187" s="25"/>
      <c r="S1187" s="25"/>
      <c r="T1187" s="25"/>
      <c r="U1187" s="25"/>
      <c r="V1187" s="25"/>
      <c r="W1187" s="25"/>
      <c r="X1187" s="25"/>
      <c r="Y1187" s="25"/>
      <c r="Z1187" s="25"/>
      <c r="AA1187" s="25"/>
      <c r="AB1187" s="25"/>
      <c r="AC1187" s="25"/>
      <c r="AD1187" s="25"/>
      <c r="AE1187" s="25"/>
      <c r="AF1187" s="25"/>
    </row>
    <row r="1188" spans="1:32" s="2" customFormat="1" ht="15.75" customHeight="1" x14ac:dyDescent="0.25">
      <c r="A1188" s="8" t="s">
        <v>1535</v>
      </c>
      <c r="B1188" s="6" t="s">
        <v>571</v>
      </c>
      <c r="C1188" s="17">
        <v>0</v>
      </c>
      <c r="D1188" s="17">
        <v>1</v>
      </c>
      <c r="E1188" s="17">
        <v>16.225000000000001</v>
      </c>
      <c r="F1188" s="17">
        <f>(C1188+D1188+E1188)/3</f>
        <v>5.7416666666666671</v>
      </c>
      <c r="G1188" s="17">
        <v>1617378.57</v>
      </c>
      <c r="H1188" s="17">
        <f>4.75/4.46</f>
        <v>1.0650224215246638</v>
      </c>
      <c r="I1188" s="17">
        <f t="shared" ref="I1188" si="278">F1188*G1188*H1188</f>
        <v>9890275.9995655846</v>
      </c>
      <c r="J1188" s="25"/>
      <c r="K1188" s="25"/>
      <c r="L1188" s="25"/>
      <c r="M1188" s="25"/>
      <c r="N1188" s="25"/>
      <c r="O1188" s="25"/>
      <c r="P1188" s="25"/>
      <c r="Q1188" s="25"/>
      <c r="R1188" s="25"/>
      <c r="S1188" s="25"/>
      <c r="T1188" s="25"/>
      <c r="U1188" s="25"/>
      <c r="V1188" s="25"/>
      <c r="W1188" s="25"/>
      <c r="X1188" s="25"/>
      <c r="Y1188" s="25"/>
      <c r="Z1188" s="25"/>
      <c r="AA1188" s="25"/>
      <c r="AB1188" s="25"/>
      <c r="AC1188" s="25"/>
      <c r="AD1188" s="25"/>
      <c r="AE1188" s="25"/>
      <c r="AF1188" s="25"/>
    </row>
    <row r="1189" spans="1:32" s="2" customFormat="1" ht="15.75" customHeight="1" x14ac:dyDescent="0.25">
      <c r="A1189" s="8" t="s">
        <v>1536</v>
      </c>
      <c r="B1189" s="6" t="s">
        <v>6</v>
      </c>
      <c r="C1189" s="17">
        <v>0</v>
      </c>
      <c r="D1189" s="17">
        <v>0</v>
      </c>
      <c r="E1189" s="17">
        <v>0</v>
      </c>
      <c r="F1189" s="17">
        <v>0</v>
      </c>
      <c r="G1189" s="17" t="s">
        <v>10</v>
      </c>
      <c r="H1189" s="17" t="s">
        <v>10</v>
      </c>
      <c r="I1189" s="17">
        <v>0</v>
      </c>
      <c r="J1189" s="25"/>
      <c r="K1189" s="25"/>
      <c r="L1189" s="25"/>
      <c r="M1189" s="25"/>
      <c r="N1189" s="25"/>
      <c r="O1189" s="25"/>
      <c r="P1189" s="25"/>
      <c r="Q1189" s="25"/>
      <c r="R1189" s="25"/>
      <c r="S1189" s="25"/>
      <c r="T1189" s="25"/>
      <c r="U1189" s="25"/>
      <c r="V1189" s="25"/>
      <c r="W1189" s="25"/>
      <c r="X1189" s="25"/>
      <c r="Y1189" s="25"/>
      <c r="Z1189" s="25"/>
      <c r="AA1189" s="25"/>
      <c r="AB1189" s="25"/>
      <c r="AC1189" s="25"/>
      <c r="AD1189" s="25"/>
      <c r="AE1189" s="25"/>
      <c r="AF1189" s="25"/>
    </row>
    <row r="1190" spans="1:32" s="2" customFormat="1" ht="15.75" customHeight="1" x14ac:dyDescent="0.25">
      <c r="A1190" s="8" t="s">
        <v>1537</v>
      </c>
      <c r="B1190" s="6" t="s">
        <v>7</v>
      </c>
      <c r="C1190" s="17">
        <v>0</v>
      </c>
      <c r="D1190" s="17">
        <v>0</v>
      </c>
      <c r="E1190" s="17">
        <v>0</v>
      </c>
      <c r="F1190" s="17">
        <v>0</v>
      </c>
      <c r="G1190" s="17" t="s">
        <v>10</v>
      </c>
      <c r="H1190" s="17" t="s">
        <v>10</v>
      </c>
      <c r="I1190" s="17">
        <v>0</v>
      </c>
      <c r="J1190" s="25"/>
      <c r="K1190" s="25"/>
      <c r="L1190" s="25"/>
      <c r="M1190" s="25"/>
      <c r="N1190" s="25"/>
      <c r="O1190" s="25"/>
      <c r="P1190" s="25"/>
      <c r="Q1190" s="25"/>
      <c r="R1190" s="25"/>
      <c r="S1190" s="25"/>
      <c r="T1190" s="25"/>
      <c r="U1190" s="25"/>
      <c r="V1190" s="25"/>
      <c r="W1190" s="25"/>
      <c r="X1190" s="25"/>
      <c r="Y1190" s="25"/>
      <c r="Z1190" s="25"/>
      <c r="AA1190" s="25"/>
      <c r="AB1190" s="25"/>
      <c r="AC1190" s="25"/>
      <c r="AD1190" s="25"/>
      <c r="AE1190" s="25"/>
      <c r="AF1190" s="25"/>
    </row>
    <row r="1191" spans="1:32" s="2" customFormat="1" ht="15.75" customHeight="1" x14ac:dyDescent="0.25">
      <c r="A1191" s="8" t="s">
        <v>1538</v>
      </c>
      <c r="B1191" s="6" t="s">
        <v>8</v>
      </c>
      <c r="C1191" s="17">
        <v>0</v>
      </c>
      <c r="D1191" s="17">
        <v>0</v>
      </c>
      <c r="E1191" s="17">
        <v>1628</v>
      </c>
      <c r="F1191" s="17">
        <f>(C1191+D1191+E1191)/3</f>
        <v>542.66666666666663</v>
      </c>
      <c r="G1191" s="17">
        <v>3111.61</v>
      </c>
      <c r="H1191" s="17">
        <f>4.75/4.46</f>
        <v>1.0650224215246638</v>
      </c>
      <c r="I1191" s="17">
        <f>F1191*G1191*H1191</f>
        <v>1798361.7436472347</v>
      </c>
      <c r="J1191" s="25"/>
      <c r="K1191" s="25"/>
      <c r="L1191" s="25"/>
      <c r="M1191" s="25"/>
      <c r="N1191" s="25"/>
      <c r="O1191" s="25"/>
      <c r="P1191" s="25"/>
      <c r="Q1191" s="25"/>
      <c r="R1191" s="25"/>
      <c r="S1191" s="25"/>
      <c r="T1191" s="25"/>
      <c r="U1191" s="25"/>
      <c r="V1191" s="25"/>
      <c r="W1191" s="25"/>
      <c r="X1191" s="25"/>
      <c r="Y1191" s="25"/>
      <c r="Z1191" s="25"/>
      <c r="AA1191" s="25"/>
      <c r="AB1191" s="25"/>
      <c r="AC1191" s="25"/>
      <c r="AD1191" s="25"/>
      <c r="AE1191" s="25"/>
      <c r="AF1191" s="25"/>
    </row>
    <row r="1192" spans="1:32" s="2" customFormat="1" ht="15.75" customHeight="1" x14ac:dyDescent="0.25">
      <c r="A1192" s="8" t="s">
        <v>1539</v>
      </c>
      <c r="B1192" s="6" t="s">
        <v>9</v>
      </c>
      <c r="C1192" s="17">
        <v>0</v>
      </c>
      <c r="D1192" s="17">
        <v>0</v>
      </c>
      <c r="E1192" s="17">
        <v>0</v>
      </c>
      <c r="F1192" s="17">
        <v>0</v>
      </c>
      <c r="G1192" s="17" t="s">
        <v>10</v>
      </c>
      <c r="H1192" s="17" t="s">
        <v>10</v>
      </c>
      <c r="I1192" s="17">
        <v>0</v>
      </c>
      <c r="J1192" s="25"/>
      <c r="K1192" s="25"/>
      <c r="L1192" s="25"/>
      <c r="M1192" s="25"/>
      <c r="N1192" s="25"/>
      <c r="O1192" s="25"/>
      <c r="P1192" s="25"/>
      <c r="Q1192" s="25"/>
      <c r="R1192" s="25"/>
      <c r="S1192" s="25"/>
      <c r="T1192" s="25"/>
      <c r="U1192" s="25"/>
      <c r="V1192" s="25"/>
      <c r="W1192" s="25"/>
      <c r="X1192" s="25"/>
      <c r="Y1192" s="25"/>
      <c r="Z1192" s="25"/>
      <c r="AA1192" s="25"/>
      <c r="AB1192" s="25"/>
      <c r="AC1192" s="25"/>
      <c r="AD1192" s="25"/>
      <c r="AE1192" s="25"/>
      <c r="AF1192" s="25"/>
    </row>
    <row r="1193" spans="1:32" s="2" customFormat="1" ht="15.75" customHeight="1" x14ac:dyDescent="0.25">
      <c r="A1193" s="8" t="s">
        <v>52</v>
      </c>
      <c r="B1193" s="6" t="s">
        <v>24</v>
      </c>
      <c r="C1193" s="17" t="s">
        <v>10</v>
      </c>
      <c r="D1193" s="17" t="s">
        <v>10</v>
      </c>
      <c r="E1193" s="17" t="s">
        <v>10</v>
      </c>
      <c r="F1193" s="17" t="s">
        <v>10</v>
      </c>
      <c r="G1193" s="17" t="s">
        <v>10</v>
      </c>
      <c r="H1193" s="17" t="s">
        <v>10</v>
      </c>
      <c r="I1193" s="17" t="s">
        <v>10</v>
      </c>
      <c r="J1193" s="25"/>
      <c r="K1193" s="25"/>
      <c r="L1193" s="25"/>
      <c r="M1193" s="25"/>
      <c r="N1193" s="25"/>
      <c r="O1193" s="25"/>
      <c r="P1193" s="25"/>
      <c r="Q1193" s="25"/>
      <c r="R1193" s="25"/>
      <c r="S1193" s="25"/>
      <c r="T1193" s="25"/>
      <c r="U1193" s="25"/>
      <c r="V1193" s="25"/>
      <c r="W1193" s="25"/>
      <c r="X1193" s="25"/>
      <c r="Y1193" s="25"/>
      <c r="Z1193" s="25"/>
      <c r="AA1193" s="25"/>
      <c r="AB1193" s="25"/>
      <c r="AC1193" s="25"/>
      <c r="AD1193" s="25"/>
      <c r="AE1193" s="25"/>
      <c r="AF1193" s="25"/>
    </row>
    <row r="1194" spans="1:32" s="2" customFormat="1" ht="15.75" customHeight="1" x14ac:dyDescent="0.25">
      <c r="A1194" s="8" t="s">
        <v>17</v>
      </c>
      <c r="B1194" s="6" t="s">
        <v>56</v>
      </c>
      <c r="C1194" s="17">
        <f t="shared" ref="C1194:E1194" si="279">C1195+C1207</f>
        <v>1489.2909999999999</v>
      </c>
      <c r="D1194" s="17">
        <f t="shared" si="279"/>
        <v>1023.86</v>
      </c>
      <c r="E1194" s="17">
        <f t="shared" si="279"/>
        <v>325.03399999999999</v>
      </c>
      <c r="F1194" s="17">
        <f>F1195+F1207</f>
        <v>946.06166666666661</v>
      </c>
      <c r="G1194" s="17" t="s">
        <v>574</v>
      </c>
      <c r="H1194" s="17" t="s">
        <v>574</v>
      </c>
      <c r="I1194" s="17" t="s">
        <v>574</v>
      </c>
      <c r="J1194" s="25"/>
      <c r="K1194" s="25"/>
      <c r="L1194" s="25"/>
      <c r="M1194" s="25"/>
      <c r="N1194" s="25"/>
      <c r="O1194" s="25"/>
      <c r="P1194" s="25"/>
      <c r="Q1194" s="25"/>
      <c r="R1194" s="25"/>
      <c r="S1194" s="25"/>
      <c r="T1194" s="25"/>
      <c r="U1194" s="25"/>
      <c r="V1194" s="25"/>
      <c r="W1194" s="25"/>
      <c r="X1194" s="25"/>
      <c r="Y1194" s="25"/>
      <c r="Z1194" s="25"/>
      <c r="AA1194" s="25"/>
      <c r="AB1194" s="25"/>
      <c r="AC1194" s="25"/>
      <c r="AD1194" s="25"/>
      <c r="AE1194" s="25"/>
      <c r="AF1194" s="25"/>
    </row>
    <row r="1195" spans="1:32" s="2" customFormat="1" ht="15.75" customHeight="1" x14ac:dyDescent="0.25">
      <c r="A1195" s="8" t="s">
        <v>18</v>
      </c>
      <c r="B1195" s="6" t="s">
        <v>209</v>
      </c>
      <c r="C1195" s="17">
        <f>C1196+C1199+C1202+C1203+C1206</f>
        <v>1489.2909999999999</v>
      </c>
      <c r="D1195" s="17">
        <f>D1196+D1199+D1202+D1203+D1206</f>
        <v>922.26400000000001</v>
      </c>
      <c r="E1195" s="17">
        <f>E1196+E1199+E1202+E1203+E1206</f>
        <v>324.86399999999998</v>
      </c>
      <c r="F1195" s="17">
        <f>F1196+F1199+F1202+F1203+F1206</f>
        <v>912.13966666666659</v>
      </c>
      <c r="G1195" s="17" t="s">
        <v>574</v>
      </c>
      <c r="H1195" s="17" t="s">
        <v>574</v>
      </c>
      <c r="I1195" s="17" t="s">
        <v>574</v>
      </c>
      <c r="J1195" s="25"/>
      <c r="K1195" s="25"/>
      <c r="L1195" s="25"/>
      <c r="M1195" s="25"/>
      <c r="N1195" s="25"/>
      <c r="O1195" s="25"/>
      <c r="P1195" s="25"/>
      <c r="Q1195" s="25"/>
      <c r="R1195" s="25"/>
      <c r="S1195" s="25"/>
      <c r="T1195" s="25"/>
      <c r="U1195" s="25"/>
      <c r="V1195" s="25"/>
      <c r="W1195" s="25"/>
      <c r="X1195" s="25"/>
      <c r="Y1195" s="25"/>
      <c r="Z1195" s="25"/>
      <c r="AA1195" s="25"/>
      <c r="AB1195" s="25"/>
      <c r="AC1195" s="25"/>
      <c r="AD1195" s="25"/>
      <c r="AE1195" s="25"/>
      <c r="AF1195" s="25"/>
    </row>
    <row r="1196" spans="1:32" s="2" customFormat="1" ht="15.75" customHeight="1" x14ac:dyDescent="0.25">
      <c r="A1196" s="8" t="s">
        <v>235</v>
      </c>
      <c r="B1196" s="6" t="s">
        <v>5</v>
      </c>
      <c r="C1196" s="17">
        <f>C1197+C1198</f>
        <v>27.290999999999997</v>
      </c>
      <c r="D1196" s="17">
        <f t="shared" ref="D1196:E1196" si="280">D1197+D1198</f>
        <v>15.264000000000003</v>
      </c>
      <c r="E1196" s="17">
        <f t="shared" si="280"/>
        <v>9.8640000000000008</v>
      </c>
      <c r="F1196" s="17">
        <f>(C1196+D1196+E1196)/3</f>
        <v>17.472999999999999</v>
      </c>
      <c r="G1196" s="17" t="s">
        <v>10</v>
      </c>
      <c r="H1196" s="17" t="s">
        <v>10</v>
      </c>
      <c r="I1196" s="17" t="s">
        <v>574</v>
      </c>
      <c r="J1196" s="25"/>
      <c r="K1196" s="25"/>
      <c r="L1196" s="25"/>
      <c r="M1196" s="25"/>
      <c r="N1196" s="25"/>
      <c r="O1196" s="25"/>
      <c r="P1196" s="25"/>
      <c r="Q1196" s="25"/>
      <c r="R1196" s="25"/>
      <c r="S1196" s="25"/>
      <c r="T1196" s="25"/>
      <c r="U1196" s="25"/>
      <c r="V1196" s="25"/>
      <c r="W1196" s="25"/>
      <c r="X1196" s="25"/>
      <c r="Y1196" s="25"/>
      <c r="Z1196" s="25"/>
      <c r="AA1196" s="25"/>
      <c r="AB1196" s="25"/>
      <c r="AC1196" s="25"/>
      <c r="AD1196" s="25"/>
      <c r="AE1196" s="25"/>
      <c r="AF1196" s="25"/>
    </row>
    <row r="1197" spans="1:32" s="2" customFormat="1" ht="15.75" customHeight="1" x14ac:dyDescent="0.25">
      <c r="A1197" s="8" t="s">
        <v>236</v>
      </c>
      <c r="B1197" s="6" t="s">
        <v>26</v>
      </c>
      <c r="C1197" s="17">
        <v>18.820999999999998</v>
      </c>
      <c r="D1197" s="17">
        <v>10.746000000000002</v>
      </c>
      <c r="E1197" s="17">
        <v>7.3879999999999999</v>
      </c>
      <c r="F1197" s="17">
        <f>(C1197+D1197+E1197)/3</f>
        <v>12.318333333333333</v>
      </c>
      <c r="G1197" s="17">
        <v>0</v>
      </c>
      <c r="H1197" s="17" t="s">
        <v>10</v>
      </c>
      <c r="I1197" s="17" t="s">
        <v>574</v>
      </c>
      <c r="J1197" s="25"/>
      <c r="K1197" s="25"/>
      <c r="L1197" s="25"/>
      <c r="M1197" s="25"/>
      <c r="N1197" s="25"/>
      <c r="O1197" s="25"/>
      <c r="P1197" s="25"/>
      <c r="Q1197" s="25"/>
      <c r="R1197" s="25"/>
      <c r="S1197" s="25"/>
      <c r="T1197" s="25"/>
      <c r="U1197" s="25"/>
      <c r="V1197" s="25"/>
      <c r="W1197" s="25"/>
      <c r="X1197" s="25"/>
      <c r="Y1197" s="25"/>
      <c r="Z1197" s="25"/>
      <c r="AA1197" s="25"/>
      <c r="AB1197" s="25"/>
      <c r="AC1197" s="25"/>
      <c r="AD1197" s="25"/>
      <c r="AE1197" s="25"/>
      <c r="AF1197" s="25"/>
    </row>
    <row r="1198" spans="1:32" s="2" customFormat="1" ht="15.75" customHeight="1" x14ac:dyDescent="0.25">
      <c r="A1198" s="8" t="s">
        <v>237</v>
      </c>
      <c r="B1198" s="6" t="s">
        <v>27</v>
      </c>
      <c r="C1198" s="17">
        <v>8.4699999999999989</v>
      </c>
      <c r="D1198" s="17">
        <v>4.5180000000000007</v>
      </c>
      <c r="E1198" s="17">
        <v>2.476</v>
      </c>
      <c r="F1198" s="17">
        <f>(C1198+D1198+E1198)/3</f>
        <v>5.1546666666666665</v>
      </c>
      <c r="G1198" s="17">
        <v>0</v>
      </c>
      <c r="H1198" s="17" t="s">
        <v>10</v>
      </c>
      <c r="I1198" s="17" t="s">
        <v>574</v>
      </c>
      <c r="J1198" s="25"/>
      <c r="K1198" s="25"/>
      <c r="L1198" s="25"/>
      <c r="M1198" s="25"/>
      <c r="N1198" s="25"/>
      <c r="O1198" s="25"/>
      <c r="P1198" s="25"/>
      <c r="Q1198" s="25"/>
      <c r="R1198" s="25"/>
      <c r="S1198" s="25"/>
      <c r="T1198" s="25"/>
      <c r="U1198" s="25"/>
      <c r="V1198" s="25"/>
      <c r="W1198" s="25"/>
      <c r="X1198" s="25"/>
      <c r="Y1198" s="25"/>
      <c r="Z1198" s="25"/>
      <c r="AA1198" s="25"/>
      <c r="AB1198" s="25"/>
      <c r="AC1198" s="25"/>
      <c r="AD1198" s="25"/>
      <c r="AE1198" s="25"/>
      <c r="AF1198" s="25"/>
    </row>
    <row r="1199" spans="1:32" s="2" customFormat="1" ht="15.75" customHeight="1" x14ac:dyDescent="0.25">
      <c r="A1199" s="8" t="s">
        <v>238</v>
      </c>
      <c r="B1199" s="6" t="s">
        <v>6</v>
      </c>
      <c r="C1199" s="17">
        <f t="shared" ref="C1199:F1199" si="281">C1200+C1201</f>
        <v>0</v>
      </c>
      <c r="D1199" s="17">
        <f t="shared" si="281"/>
        <v>0</v>
      </c>
      <c r="E1199" s="17">
        <f t="shared" si="281"/>
        <v>0</v>
      </c>
      <c r="F1199" s="17">
        <f t="shared" si="281"/>
        <v>0</v>
      </c>
      <c r="G1199" s="17" t="s">
        <v>10</v>
      </c>
      <c r="H1199" s="17" t="s">
        <v>10</v>
      </c>
      <c r="I1199" s="17">
        <f>I1200+I1201</f>
        <v>0</v>
      </c>
      <c r="J1199" s="25"/>
      <c r="K1199" s="25"/>
      <c r="L1199" s="25"/>
      <c r="M1199" s="25"/>
      <c r="N1199" s="25"/>
      <c r="O1199" s="25"/>
      <c r="P1199" s="25"/>
      <c r="Q1199" s="25"/>
      <c r="R1199" s="25"/>
      <c r="S1199" s="25"/>
      <c r="T1199" s="25"/>
      <c r="U1199" s="25"/>
      <c r="V1199" s="25"/>
      <c r="W1199" s="25"/>
      <c r="X1199" s="25"/>
      <c r="Y1199" s="25"/>
      <c r="Z1199" s="25"/>
      <c r="AA1199" s="25"/>
      <c r="AB1199" s="25"/>
      <c r="AC1199" s="25"/>
      <c r="AD1199" s="25"/>
      <c r="AE1199" s="25"/>
      <c r="AF1199" s="25"/>
    </row>
    <row r="1200" spans="1:32" s="2" customFormat="1" ht="15.75" customHeight="1" x14ac:dyDescent="0.25">
      <c r="A1200" s="8" t="s">
        <v>239</v>
      </c>
      <c r="B1200" s="6" t="s">
        <v>575</v>
      </c>
      <c r="C1200" s="17">
        <v>0</v>
      </c>
      <c r="D1200" s="17">
        <v>0</v>
      </c>
      <c r="E1200" s="17">
        <v>0</v>
      </c>
      <c r="F1200" s="17">
        <v>0</v>
      </c>
      <c r="G1200" s="17">
        <v>0</v>
      </c>
      <c r="H1200" s="17" t="s">
        <v>10</v>
      </c>
      <c r="I1200" s="17">
        <v>0</v>
      </c>
      <c r="J1200" s="25"/>
      <c r="K1200" s="25"/>
      <c r="L1200" s="25"/>
      <c r="M1200" s="25"/>
      <c r="N1200" s="25"/>
      <c r="O1200" s="25"/>
      <c r="P1200" s="25"/>
      <c r="Q1200" s="25"/>
      <c r="R1200" s="25"/>
      <c r="S1200" s="25"/>
      <c r="T1200" s="25"/>
      <c r="U1200" s="25"/>
      <c r="V1200" s="25"/>
      <c r="W1200" s="25"/>
      <c r="X1200" s="25"/>
      <c r="Y1200" s="25"/>
      <c r="Z1200" s="25"/>
      <c r="AA1200" s="25"/>
      <c r="AB1200" s="25"/>
      <c r="AC1200" s="25"/>
      <c r="AD1200" s="25"/>
      <c r="AE1200" s="25"/>
      <c r="AF1200" s="25"/>
    </row>
    <row r="1201" spans="1:32" s="2" customFormat="1" ht="15.75" customHeight="1" x14ac:dyDescent="0.25">
      <c r="A1201" s="8" t="s">
        <v>576</v>
      </c>
      <c r="B1201" s="6" t="s">
        <v>577</v>
      </c>
      <c r="C1201" s="17">
        <v>0</v>
      </c>
      <c r="D1201" s="17">
        <v>0</v>
      </c>
      <c r="E1201" s="17">
        <v>0</v>
      </c>
      <c r="F1201" s="17">
        <v>0</v>
      </c>
      <c r="G1201" s="17">
        <v>0</v>
      </c>
      <c r="H1201" s="17" t="s">
        <v>10</v>
      </c>
      <c r="I1201" s="17">
        <v>0</v>
      </c>
      <c r="J1201" s="25"/>
      <c r="K1201" s="25"/>
      <c r="L1201" s="25"/>
      <c r="M1201" s="25"/>
      <c r="N1201" s="25"/>
      <c r="O1201" s="25"/>
      <c r="P1201" s="25"/>
      <c r="Q1201" s="25"/>
      <c r="R1201" s="25"/>
      <c r="S1201" s="25"/>
      <c r="T1201" s="25"/>
      <c r="U1201" s="25"/>
      <c r="V1201" s="25"/>
      <c r="W1201" s="25"/>
      <c r="X1201" s="25"/>
      <c r="Y1201" s="25"/>
      <c r="Z1201" s="25"/>
      <c r="AA1201" s="25"/>
      <c r="AB1201" s="25"/>
      <c r="AC1201" s="25"/>
      <c r="AD1201" s="25"/>
      <c r="AE1201" s="25"/>
      <c r="AF1201" s="25"/>
    </row>
    <row r="1202" spans="1:32" s="2" customFormat="1" ht="15.75" customHeight="1" x14ac:dyDescent="0.25">
      <c r="A1202" s="8" t="s">
        <v>240</v>
      </c>
      <c r="B1202" s="6" t="s">
        <v>7</v>
      </c>
      <c r="C1202" s="17">
        <v>0</v>
      </c>
      <c r="D1202" s="17">
        <v>0</v>
      </c>
      <c r="E1202" s="17">
        <v>0</v>
      </c>
      <c r="F1202" s="17">
        <v>0</v>
      </c>
      <c r="G1202" s="17" t="s">
        <v>10</v>
      </c>
      <c r="H1202" s="17" t="s">
        <v>10</v>
      </c>
      <c r="I1202" s="17">
        <v>0</v>
      </c>
      <c r="J1202" s="25"/>
      <c r="K1202" s="25"/>
      <c r="L1202" s="25"/>
      <c r="M1202" s="25"/>
      <c r="N1202" s="25"/>
      <c r="O1202" s="25"/>
      <c r="P1202" s="25"/>
      <c r="Q1202" s="25"/>
      <c r="R1202" s="25"/>
      <c r="S1202" s="25"/>
      <c r="T1202" s="25"/>
      <c r="U1202" s="25"/>
      <c r="V1202" s="25"/>
      <c r="W1202" s="25"/>
      <c r="X1202" s="25"/>
      <c r="Y1202" s="25"/>
      <c r="Z1202" s="25"/>
      <c r="AA1202" s="25"/>
      <c r="AB1202" s="25"/>
      <c r="AC1202" s="25"/>
      <c r="AD1202" s="25"/>
      <c r="AE1202" s="25"/>
      <c r="AF1202" s="25"/>
    </row>
    <row r="1203" spans="1:32" s="2" customFormat="1" ht="15.75" customHeight="1" x14ac:dyDescent="0.25">
      <c r="A1203" s="8" t="s">
        <v>578</v>
      </c>
      <c r="B1203" s="6" t="s">
        <v>579</v>
      </c>
      <c r="C1203" s="17">
        <f>C1204+C1205</f>
        <v>1462</v>
      </c>
      <c r="D1203" s="17">
        <f>D1204+D1205</f>
        <v>907</v>
      </c>
      <c r="E1203" s="17">
        <f>E1204+E1205</f>
        <v>315</v>
      </c>
      <c r="F1203" s="17">
        <f>F1204+F1205</f>
        <v>894.66666666666663</v>
      </c>
      <c r="G1203" s="17" t="s">
        <v>10</v>
      </c>
      <c r="H1203" s="17" t="s">
        <v>10</v>
      </c>
      <c r="I1203" s="17" t="s">
        <v>574</v>
      </c>
      <c r="J1203" s="25"/>
      <c r="K1203" s="25"/>
      <c r="L1203" s="25"/>
      <c r="M1203" s="25"/>
      <c r="N1203" s="25"/>
      <c r="O1203" s="25"/>
      <c r="P1203" s="25"/>
      <c r="Q1203" s="25"/>
      <c r="R1203" s="25"/>
      <c r="S1203" s="25"/>
      <c r="T1203" s="25"/>
      <c r="U1203" s="25"/>
      <c r="V1203" s="25"/>
      <c r="W1203" s="25"/>
      <c r="X1203" s="25"/>
      <c r="Y1203" s="25"/>
      <c r="Z1203" s="25"/>
      <c r="AA1203" s="25"/>
      <c r="AB1203" s="25"/>
      <c r="AC1203" s="25"/>
      <c r="AD1203" s="25"/>
      <c r="AE1203" s="25"/>
      <c r="AF1203" s="25"/>
    </row>
    <row r="1204" spans="1:32" s="2" customFormat="1" ht="15.75" customHeight="1" x14ac:dyDescent="0.25">
      <c r="A1204" s="8" t="s">
        <v>580</v>
      </c>
      <c r="B1204" s="6" t="s">
        <v>234</v>
      </c>
      <c r="C1204" s="17">
        <v>1462</v>
      </c>
      <c r="D1204" s="17">
        <v>907</v>
      </c>
      <c r="E1204" s="17">
        <v>315</v>
      </c>
      <c r="F1204" s="17">
        <f>(C1204+D1204+E1204)/3</f>
        <v>894.66666666666663</v>
      </c>
      <c r="G1204" s="17">
        <v>0</v>
      </c>
      <c r="H1204" s="17" t="s">
        <v>10</v>
      </c>
      <c r="I1204" s="17" t="s">
        <v>574</v>
      </c>
      <c r="J1204" s="25"/>
      <c r="K1204" s="25"/>
      <c r="L1204" s="25"/>
      <c r="M1204" s="25"/>
      <c r="N1204" s="25"/>
      <c r="O1204" s="25"/>
      <c r="P1204" s="25"/>
      <c r="Q1204" s="25"/>
      <c r="R1204" s="25"/>
      <c r="S1204" s="25"/>
      <c r="T1204" s="25"/>
      <c r="U1204" s="25"/>
      <c r="V1204" s="25"/>
      <c r="W1204" s="25"/>
      <c r="X1204" s="25"/>
      <c r="Y1204" s="25"/>
      <c r="Z1204" s="25"/>
      <c r="AA1204" s="25"/>
      <c r="AB1204" s="25"/>
      <c r="AC1204" s="25"/>
      <c r="AD1204" s="25"/>
      <c r="AE1204" s="25"/>
      <c r="AF1204" s="25"/>
    </row>
    <row r="1205" spans="1:32" s="2" customFormat="1" ht="15.75" customHeight="1" x14ac:dyDescent="0.25">
      <c r="A1205" s="8" t="s">
        <v>581</v>
      </c>
      <c r="B1205" s="6" t="s">
        <v>582</v>
      </c>
      <c r="C1205" s="17">
        <v>0</v>
      </c>
      <c r="D1205" s="17">
        <v>0</v>
      </c>
      <c r="E1205" s="17">
        <v>0</v>
      </c>
      <c r="F1205" s="17">
        <v>0</v>
      </c>
      <c r="G1205" s="17">
        <v>0</v>
      </c>
      <c r="H1205" s="17" t="s">
        <v>10</v>
      </c>
      <c r="I1205" s="17">
        <v>0</v>
      </c>
      <c r="J1205" s="25"/>
      <c r="K1205" s="25"/>
      <c r="L1205" s="25"/>
      <c r="M1205" s="25"/>
      <c r="N1205" s="25"/>
      <c r="O1205" s="25"/>
      <c r="P1205" s="25"/>
      <c r="Q1205" s="25"/>
      <c r="R1205" s="25"/>
      <c r="S1205" s="25"/>
      <c r="T1205" s="25"/>
      <c r="U1205" s="25"/>
      <c r="V1205" s="25"/>
      <c r="W1205" s="25"/>
      <c r="X1205" s="25"/>
      <c r="Y1205" s="25"/>
      <c r="Z1205" s="25"/>
      <c r="AA1205" s="25"/>
      <c r="AB1205" s="25"/>
      <c r="AC1205" s="25"/>
      <c r="AD1205" s="25"/>
      <c r="AE1205" s="25"/>
      <c r="AF1205" s="25"/>
    </row>
    <row r="1206" spans="1:32" s="2" customFormat="1" ht="15.75" customHeight="1" x14ac:dyDescent="0.25">
      <c r="A1206" s="8" t="s">
        <v>583</v>
      </c>
      <c r="B1206" s="6" t="s">
        <v>9</v>
      </c>
      <c r="C1206" s="17">
        <v>0</v>
      </c>
      <c r="D1206" s="17">
        <v>0</v>
      </c>
      <c r="E1206" s="17">
        <v>0</v>
      </c>
      <c r="F1206" s="17">
        <v>0</v>
      </c>
      <c r="G1206" s="17">
        <v>0</v>
      </c>
      <c r="H1206" s="17">
        <v>0</v>
      </c>
      <c r="I1206" s="17">
        <v>0</v>
      </c>
      <c r="J1206" s="25"/>
      <c r="K1206" s="25"/>
      <c r="L1206" s="25"/>
      <c r="M1206" s="25"/>
      <c r="N1206" s="25"/>
      <c r="O1206" s="25"/>
      <c r="P1206" s="25"/>
      <c r="Q1206" s="25"/>
      <c r="R1206" s="25"/>
      <c r="S1206" s="25"/>
      <c r="T1206" s="25"/>
      <c r="U1206" s="25"/>
      <c r="V1206" s="25"/>
      <c r="W1206" s="25"/>
      <c r="X1206" s="25"/>
      <c r="Y1206" s="25"/>
      <c r="Z1206" s="25"/>
      <c r="AA1206" s="25"/>
      <c r="AB1206" s="25"/>
      <c r="AC1206" s="25"/>
      <c r="AD1206" s="25"/>
      <c r="AE1206" s="25"/>
      <c r="AF1206" s="25"/>
    </row>
    <row r="1207" spans="1:32" s="2" customFormat="1" ht="15.75" customHeight="1" x14ac:dyDescent="0.25">
      <c r="A1207" s="8" t="s">
        <v>19</v>
      </c>
      <c r="B1207" s="6" t="s">
        <v>202</v>
      </c>
      <c r="C1207" s="17">
        <f>C1208+C1211+C1214+C1215+C1218</f>
        <v>0</v>
      </c>
      <c r="D1207" s="17">
        <f>D1208+D1211+D1214+D1215+D1218</f>
        <v>101.596</v>
      </c>
      <c r="E1207" s="17">
        <f>E1208+E1211+E1214+E1215+E1218</f>
        <v>0.17</v>
      </c>
      <c r="F1207" s="17">
        <f>F1208+F1211+F1214+F1215+F1218</f>
        <v>33.922000000000004</v>
      </c>
      <c r="G1207" s="17" t="s">
        <v>574</v>
      </c>
      <c r="H1207" s="17" t="s">
        <v>574</v>
      </c>
      <c r="I1207" s="17" t="s">
        <v>574</v>
      </c>
      <c r="J1207" s="25"/>
      <c r="K1207" s="25"/>
      <c r="L1207" s="25"/>
      <c r="M1207" s="25"/>
      <c r="N1207" s="25"/>
      <c r="O1207" s="25"/>
      <c r="P1207" s="25"/>
      <c r="Q1207" s="25"/>
      <c r="R1207" s="25"/>
      <c r="S1207" s="25"/>
      <c r="T1207" s="25"/>
      <c r="U1207" s="25"/>
      <c r="V1207" s="25"/>
      <c r="W1207" s="25"/>
      <c r="X1207" s="25"/>
      <c r="Y1207" s="25"/>
      <c r="Z1207" s="25"/>
      <c r="AA1207" s="25"/>
      <c r="AB1207" s="25"/>
      <c r="AC1207" s="25"/>
      <c r="AD1207" s="25"/>
      <c r="AE1207" s="25"/>
      <c r="AF1207" s="25"/>
    </row>
    <row r="1208" spans="1:32" s="2" customFormat="1" ht="15.75" customHeight="1" x14ac:dyDescent="0.25">
      <c r="A1208" s="8" t="s">
        <v>241</v>
      </c>
      <c r="B1208" s="6" t="s">
        <v>5</v>
      </c>
      <c r="C1208" s="17">
        <f t="shared" ref="C1208:E1208" si="282">C1209+C1210</f>
        <v>0</v>
      </c>
      <c r="D1208" s="17">
        <f t="shared" si="282"/>
        <v>1.5960000000000001</v>
      </c>
      <c r="E1208" s="17">
        <f t="shared" si="282"/>
        <v>0.17</v>
      </c>
      <c r="F1208" s="17">
        <f>(C1208+D1208+E1208)/3</f>
        <v>0.58866666666666667</v>
      </c>
      <c r="G1208" s="17" t="s">
        <v>10</v>
      </c>
      <c r="H1208" s="17" t="s">
        <v>10</v>
      </c>
      <c r="I1208" s="17" t="s">
        <v>574</v>
      </c>
      <c r="J1208" s="25"/>
      <c r="K1208" s="25"/>
      <c r="L1208" s="25"/>
      <c r="M1208" s="25"/>
      <c r="N1208" s="25"/>
      <c r="O1208" s="25"/>
      <c r="P1208" s="25"/>
      <c r="Q1208" s="25"/>
      <c r="R1208" s="25"/>
      <c r="S1208" s="25"/>
      <c r="T1208" s="25"/>
      <c r="U1208" s="25"/>
      <c r="V1208" s="25"/>
      <c r="W1208" s="25"/>
      <c r="X1208" s="25"/>
      <c r="Y1208" s="25"/>
      <c r="Z1208" s="25"/>
      <c r="AA1208" s="25"/>
      <c r="AB1208" s="25"/>
      <c r="AC1208" s="25"/>
      <c r="AD1208" s="25"/>
      <c r="AE1208" s="25"/>
      <c r="AF1208" s="25"/>
    </row>
    <row r="1209" spans="1:32" s="2" customFormat="1" ht="15.75" customHeight="1" x14ac:dyDescent="0.25">
      <c r="A1209" s="8" t="s">
        <v>242</v>
      </c>
      <c r="B1209" s="6" t="s">
        <v>26</v>
      </c>
      <c r="C1209" s="17">
        <v>0</v>
      </c>
      <c r="D1209" s="17">
        <v>1.5960000000000001</v>
      </c>
      <c r="E1209" s="17">
        <v>0.17</v>
      </c>
      <c r="F1209" s="17">
        <f>(C1209+D1209+E1209)/3</f>
        <v>0.58866666666666667</v>
      </c>
      <c r="G1209" s="17">
        <v>0</v>
      </c>
      <c r="H1209" s="17" t="s">
        <v>10</v>
      </c>
      <c r="I1209" s="17" t="s">
        <v>574</v>
      </c>
      <c r="J1209" s="25"/>
      <c r="K1209" s="25"/>
      <c r="L1209" s="25"/>
      <c r="M1209" s="25"/>
      <c r="N1209" s="25"/>
      <c r="O1209" s="25"/>
      <c r="P1209" s="25"/>
      <c r="Q1209" s="25"/>
      <c r="R1209" s="25"/>
      <c r="S1209" s="25"/>
      <c r="T1209" s="25"/>
      <c r="U1209" s="25"/>
      <c r="V1209" s="25"/>
      <c r="W1209" s="25"/>
      <c r="X1209" s="25"/>
      <c r="Y1209" s="25"/>
      <c r="Z1209" s="25"/>
      <c r="AA1209" s="25"/>
      <c r="AB1209" s="25"/>
      <c r="AC1209" s="25"/>
      <c r="AD1209" s="25"/>
      <c r="AE1209" s="25"/>
      <c r="AF1209" s="25"/>
    </row>
    <row r="1210" spans="1:32" s="2" customFormat="1" ht="15.75" customHeight="1" x14ac:dyDescent="0.25">
      <c r="A1210" s="8" t="s">
        <v>243</v>
      </c>
      <c r="B1210" s="6" t="s">
        <v>27</v>
      </c>
      <c r="C1210" s="17">
        <v>0</v>
      </c>
      <c r="D1210" s="17">
        <v>0</v>
      </c>
      <c r="E1210" s="17">
        <v>0</v>
      </c>
      <c r="F1210" s="17">
        <f>(C1210+D1210+E1210)/3</f>
        <v>0</v>
      </c>
      <c r="G1210" s="17">
        <v>0</v>
      </c>
      <c r="H1210" s="17" t="s">
        <v>10</v>
      </c>
      <c r="I1210" s="17" t="s">
        <v>574</v>
      </c>
      <c r="J1210" s="25"/>
      <c r="K1210" s="25"/>
      <c r="L1210" s="25"/>
      <c r="M1210" s="25"/>
      <c r="N1210" s="25"/>
      <c r="O1210" s="25"/>
      <c r="P1210" s="25"/>
      <c r="Q1210" s="25"/>
      <c r="R1210" s="25"/>
      <c r="S1210" s="25"/>
      <c r="T1210" s="25"/>
      <c r="U1210" s="25"/>
      <c r="V1210" s="25"/>
      <c r="W1210" s="25"/>
      <c r="X1210" s="25"/>
      <c r="Y1210" s="25"/>
      <c r="Z1210" s="25"/>
      <c r="AA1210" s="25"/>
      <c r="AB1210" s="25"/>
      <c r="AC1210" s="25"/>
      <c r="AD1210" s="25"/>
      <c r="AE1210" s="25"/>
      <c r="AF1210" s="25"/>
    </row>
    <row r="1211" spans="1:32" s="2" customFormat="1" ht="15.75" customHeight="1" x14ac:dyDescent="0.25">
      <c r="A1211" s="8" t="s">
        <v>244</v>
      </c>
      <c r="B1211" s="6" t="s">
        <v>6</v>
      </c>
      <c r="C1211" s="17">
        <f t="shared" ref="C1211:F1211" si="283">C1212+C1213</f>
        <v>0</v>
      </c>
      <c r="D1211" s="17">
        <f t="shared" si="283"/>
        <v>0</v>
      </c>
      <c r="E1211" s="17">
        <f t="shared" si="283"/>
        <v>0</v>
      </c>
      <c r="F1211" s="17">
        <f t="shared" si="283"/>
        <v>0</v>
      </c>
      <c r="G1211" s="17" t="s">
        <v>10</v>
      </c>
      <c r="H1211" s="17" t="s">
        <v>10</v>
      </c>
      <c r="I1211" s="17">
        <f>I1212+I1213</f>
        <v>0</v>
      </c>
      <c r="J1211" s="25"/>
      <c r="K1211" s="25"/>
      <c r="L1211" s="25"/>
      <c r="M1211" s="25"/>
      <c r="N1211" s="25"/>
      <c r="O1211" s="25"/>
      <c r="P1211" s="25"/>
      <c r="Q1211" s="25"/>
      <c r="R1211" s="25"/>
      <c r="S1211" s="25"/>
      <c r="T1211" s="25"/>
      <c r="U1211" s="25"/>
      <c r="V1211" s="25"/>
      <c r="W1211" s="25"/>
      <c r="X1211" s="25"/>
      <c r="Y1211" s="25"/>
      <c r="Z1211" s="25"/>
      <c r="AA1211" s="25"/>
      <c r="AB1211" s="25"/>
      <c r="AC1211" s="25"/>
      <c r="AD1211" s="25"/>
      <c r="AE1211" s="25"/>
      <c r="AF1211" s="25"/>
    </row>
    <row r="1212" spans="1:32" s="2" customFormat="1" ht="15.75" customHeight="1" x14ac:dyDescent="0.25">
      <c r="A1212" s="8" t="s">
        <v>245</v>
      </c>
      <c r="B1212" s="6" t="s">
        <v>575</v>
      </c>
      <c r="C1212" s="17">
        <v>0</v>
      </c>
      <c r="D1212" s="17">
        <v>0</v>
      </c>
      <c r="E1212" s="17">
        <v>0</v>
      </c>
      <c r="F1212" s="17">
        <v>0</v>
      </c>
      <c r="G1212" s="17">
        <v>0</v>
      </c>
      <c r="H1212" s="17" t="s">
        <v>10</v>
      </c>
      <c r="I1212" s="17">
        <v>0</v>
      </c>
      <c r="J1212" s="25"/>
      <c r="K1212" s="25"/>
      <c r="L1212" s="25"/>
      <c r="M1212" s="25"/>
      <c r="N1212" s="25"/>
      <c r="O1212" s="25"/>
      <c r="P1212" s="25"/>
      <c r="Q1212" s="25"/>
      <c r="R1212" s="25"/>
      <c r="S1212" s="25"/>
      <c r="T1212" s="25"/>
      <c r="U1212" s="25"/>
      <c r="V1212" s="25"/>
      <c r="W1212" s="25"/>
      <c r="X1212" s="25"/>
      <c r="Y1212" s="25"/>
      <c r="Z1212" s="25"/>
      <c r="AA1212" s="25"/>
      <c r="AB1212" s="25"/>
      <c r="AC1212" s="25"/>
      <c r="AD1212" s="25"/>
      <c r="AE1212" s="25"/>
      <c r="AF1212" s="25"/>
    </row>
    <row r="1213" spans="1:32" s="2" customFormat="1" ht="15.75" customHeight="1" x14ac:dyDescent="0.25">
      <c r="A1213" s="8" t="s">
        <v>584</v>
      </c>
      <c r="B1213" s="6" t="s">
        <v>577</v>
      </c>
      <c r="C1213" s="17">
        <v>0</v>
      </c>
      <c r="D1213" s="17">
        <v>0</v>
      </c>
      <c r="E1213" s="17">
        <v>0</v>
      </c>
      <c r="F1213" s="17">
        <v>0</v>
      </c>
      <c r="G1213" s="17">
        <v>0</v>
      </c>
      <c r="H1213" s="17" t="s">
        <v>10</v>
      </c>
      <c r="I1213" s="17">
        <v>0</v>
      </c>
      <c r="J1213" s="25"/>
      <c r="K1213" s="25"/>
      <c r="L1213" s="25"/>
      <c r="M1213" s="25"/>
      <c r="N1213" s="25"/>
      <c r="O1213" s="25"/>
      <c r="P1213" s="25"/>
      <c r="Q1213" s="25"/>
      <c r="R1213" s="25"/>
      <c r="S1213" s="25"/>
      <c r="T1213" s="25"/>
      <c r="U1213" s="25"/>
      <c r="V1213" s="25"/>
      <c r="W1213" s="25"/>
      <c r="X1213" s="25"/>
      <c r="Y1213" s="25"/>
      <c r="Z1213" s="25"/>
      <c r="AA1213" s="25"/>
      <c r="AB1213" s="25"/>
      <c r="AC1213" s="25"/>
      <c r="AD1213" s="25"/>
      <c r="AE1213" s="25"/>
      <c r="AF1213" s="25"/>
    </row>
    <row r="1214" spans="1:32" s="2" customFormat="1" ht="15.75" customHeight="1" x14ac:dyDescent="0.25">
      <c r="A1214" s="8" t="s">
        <v>585</v>
      </c>
      <c r="B1214" s="6" t="s">
        <v>7</v>
      </c>
      <c r="C1214" s="17">
        <v>0</v>
      </c>
      <c r="D1214" s="17">
        <v>0</v>
      </c>
      <c r="E1214" s="17">
        <v>0</v>
      </c>
      <c r="F1214" s="17">
        <v>0</v>
      </c>
      <c r="G1214" s="17" t="s">
        <v>10</v>
      </c>
      <c r="H1214" s="17" t="s">
        <v>10</v>
      </c>
      <c r="I1214" s="17">
        <v>0</v>
      </c>
      <c r="J1214" s="25"/>
      <c r="K1214" s="25"/>
      <c r="L1214" s="25"/>
      <c r="M1214" s="25"/>
      <c r="N1214" s="25"/>
      <c r="O1214" s="25"/>
      <c r="P1214" s="25"/>
      <c r="Q1214" s="25"/>
      <c r="R1214" s="25"/>
      <c r="S1214" s="25"/>
      <c r="T1214" s="25"/>
      <c r="U1214" s="25"/>
      <c r="V1214" s="25"/>
      <c r="W1214" s="25"/>
      <c r="X1214" s="25"/>
      <c r="Y1214" s="25"/>
      <c r="Z1214" s="25"/>
      <c r="AA1214" s="25"/>
      <c r="AB1214" s="25"/>
      <c r="AC1214" s="25"/>
      <c r="AD1214" s="25"/>
      <c r="AE1214" s="25"/>
      <c r="AF1214" s="25"/>
    </row>
    <row r="1215" spans="1:32" s="2" customFormat="1" ht="15.75" customHeight="1" x14ac:dyDescent="0.25">
      <c r="A1215" s="8" t="s">
        <v>586</v>
      </c>
      <c r="B1215" s="6" t="s">
        <v>579</v>
      </c>
      <c r="C1215" s="17">
        <f t="shared" ref="C1215:E1215" si="284">C1216+C1217</f>
        <v>0</v>
      </c>
      <c r="D1215" s="17">
        <f t="shared" si="284"/>
        <v>100</v>
      </c>
      <c r="E1215" s="17">
        <f t="shared" si="284"/>
        <v>0</v>
      </c>
      <c r="F1215" s="17">
        <f>F1216+F1217</f>
        <v>33.333333333333336</v>
      </c>
      <c r="G1215" s="17" t="s">
        <v>10</v>
      </c>
      <c r="H1215" s="17" t="s">
        <v>10</v>
      </c>
      <c r="I1215" s="17" t="s">
        <v>574</v>
      </c>
      <c r="J1215" s="25"/>
      <c r="K1215" s="25"/>
      <c r="L1215" s="25"/>
      <c r="M1215" s="25"/>
      <c r="N1215" s="25"/>
      <c r="O1215" s="25"/>
      <c r="P1215" s="25"/>
      <c r="Q1215" s="25"/>
      <c r="R1215" s="25"/>
      <c r="S1215" s="25"/>
      <c r="T1215" s="25"/>
      <c r="U1215" s="25"/>
      <c r="V1215" s="25"/>
      <c r="W1215" s="25"/>
      <c r="X1215" s="25"/>
      <c r="Y1215" s="25"/>
      <c r="Z1215" s="25"/>
      <c r="AA1215" s="25"/>
      <c r="AB1215" s="25"/>
      <c r="AC1215" s="25"/>
      <c r="AD1215" s="25"/>
      <c r="AE1215" s="25"/>
      <c r="AF1215" s="25"/>
    </row>
    <row r="1216" spans="1:32" s="2" customFormat="1" ht="15.75" customHeight="1" x14ac:dyDescent="0.25">
      <c r="A1216" s="8" t="s">
        <v>587</v>
      </c>
      <c r="B1216" s="6" t="s">
        <v>234</v>
      </c>
      <c r="C1216" s="17">
        <v>0</v>
      </c>
      <c r="D1216" s="17">
        <v>100</v>
      </c>
      <c r="E1216" s="17">
        <v>0</v>
      </c>
      <c r="F1216" s="17">
        <f>(C1216+D1216+E1216)/3</f>
        <v>33.333333333333336</v>
      </c>
      <c r="G1216" s="17">
        <v>0</v>
      </c>
      <c r="H1216" s="17" t="s">
        <v>10</v>
      </c>
      <c r="I1216" s="17" t="s">
        <v>574</v>
      </c>
      <c r="J1216" s="25"/>
      <c r="K1216" s="25"/>
      <c r="L1216" s="25"/>
      <c r="M1216" s="25"/>
      <c r="N1216" s="25"/>
      <c r="O1216" s="25"/>
      <c r="P1216" s="25"/>
      <c r="Q1216" s="25"/>
      <c r="R1216" s="25"/>
      <c r="S1216" s="25"/>
      <c r="T1216" s="25"/>
      <c r="U1216" s="25"/>
      <c r="V1216" s="25"/>
      <c r="W1216" s="25"/>
      <c r="X1216" s="25"/>
      <c r="Y1216" s="25"/>
      <c r="Z1216" s="25"/>
      <c r="AA1216" s="25"/>
      <c r="AB1216" s="25"/>
      <c r="AC1216" s="25"/>
      <c r="AD1216" s="25"/>
      <c r="AE1216" s="25"/>
      <c r="AF1216" s="25"/>
    </row>
    <row r="1217" spans="1:32" s="2" customFormat="1" ht="15.75" customHeight="1" x14ac:dyDescent="0.25">
      <c r="A1217" s="8" t="s">
        <v>588</v>
      </c>
      <c r="B1217" s="6" t="s">
        <v>582</v>
      </c>
      <c r="C1217" s="17">
        <v>0</v>
      </c>
      <c r="D1217" s="17">
        <v>0</v>
      </c>
      <c r="E1217" s="17">
        <v>0</v>
      </c>
      <c r="F1217" s="17">
        <v>0</v>
      </c>
      <c r="G1217" s="17">
        <v>0</v>
      </c>
      <c r="H1217" s="17" t="s">
        <v>10</v>
      </c>
      <c r="I1217" s="17">
        <v>0</v>
      </c>
      <c r="J1217" s="25"/>
      <c r="K1217" s="25"/>
      <c r="L1217" s="25"/>
      <c r="M1217" s="25"/>
      <c r="N1217" s="25"/>
      <c r="O1217" s="25"/>
      <c r="P1217" s="25"/>
      <c r="Q1217" s="25"/>
      <c r="R1217" s="25"/>
      <c r="S1217" s="25"/>
      <c r="T1217" s="25"/>
      <c r="U1217" s="25"/>
      <c r="V1217" s="25"/>
      <c r="W1217" s="25"/>
      <c r="X1217" s="25"/>
      <c r="Y1217" s="25"/>
      <c r="Z1217" s="25"/>
      <c r="AA1217" s="25"/>
      <c r="AB1217" s="25"/>
      <c r="AC1217" s="25"/>
      <c r="AD1217" s="25"/>
      <c r="AE1217" s="25"/>
      <c r="AF1217" s="25"/>
    </row>
    <row r="1218" spans="1:32" s="2" customFormat="1" ht="15.75" customHeight="1" x14ac:dyDescent="0.25">
      <c r="A1218" s="8" t="s">
        <v>589</v>
      </c>
      <c r="B1218" s="6" t="s">
        <v>9</v>
      </c>
      <c r="C1218" s="17">
        <v>0</v>
      </c>
      <c r="D1218" s="17">
        <v>0</v>
      </c>
      <c r="E1218" s="17">
        <v>0</v>
      </c>
      <c r="F1218" s="17">
        <v>0</v>
      </c>
      <c r="G1218" s="17" t="s">
        <v>10</v>
      </c>
      <c r="H1218" s="17" t="s">
        <v>10</v>
      </c>
      <c r="I1218" s="17">
        <v>0</v>
      </c>
      <c r="J1218" s="25"/>
      <c r="K1218" s="25"/>
      <c r="L1218" s="25"/>
      <c r="M1218" s="25"/>
      <c r="N1218" s="25"/>
      <c r="O1218" s="25"/>
      <c r="P1218" s="25"/>
      <c r="Q1218" s="25"/>
      <c r="R1218" s="25"/>
      <c r="S1218" s="25"/>
      <c r="T1218" s="25"/>
      <c r="U1218" s="25"/>
      <c r="V1218" s="25"/>
      <c r="W1218" s="25"/>
      <c r="X1218" s="25"/>
      <c r="Y1218" s="25"/>
      <c r="Z1218" s="25"/>
      <c r="AA1218" s="25"/>
      <c r="AB1218" s="25"/>
      <c r="AC1218" s="25"/>
      <c r="AD1218" s="25"/>
      <c r="AE1218" s="25"/>
      <c r="AF1218" s="25"/>
    </row>
    <row r="1219" spans="1:32" s="2" customFormat="1" ht="15.75" customHeight="1" x14ac:dyDescent="0.25">
      <c r="A1219" s="8" t="s">
        <v>20</v>
      </c>
      <c r="B1219" s="6" t="s">
        <v>62</v>
      </c>
      <c r="C1219" s="17">
        <f t="shared" ref="C1219:F1219" si="285">C1220+C1232</f>
        <v>790.73699999999997</v>
      </c>
      <c r="D1219" s="17">
        <f t="shared" si="285"/>
        <v>1659.002</v>
      </c>
      <c r="E1219" s="17">
        <f t="shared" si="285"/>
        <v>725.20999999999992</v>
      </c>
      <c r="F1219" s="17">
        <f t="shared" si="285"/>
        <v>1058.3163333333332</v>
      </c>
      <c r="G1219" s="17" t="s">
        <v>10</v>
      </c>
      <c r="H1219" s="17" t="s">
        <v>10</v>
      </c>
      <c r="I1219" s="17" t="s">
        <v>574</v>
      </c>
      <c r="J1219" s="25"/>
      <c r="K1219" s="25"/>
      <c r="L1219" s="25"/>
      <c r="M1219" s="25"/>
      <c r="N1219" s="25"/>
      <c r="O1219" s="25"/>
      <c r="P1219" s="25"/>
      <c r="Q1219" s="25"/>
      <c r="R1219" s="25"/>
      <c r="S1219" s="25"/>
      <c r="T1219" s="25"/>
      <c r="U1219" s="25"/>
      <c r="V1219" s="25"/>
      <c r="W1219" s="25"/>
      <c r="X1219" s="25"/>
      <c r="Y1219" s="25"/>
      <c r="Z1219" s="25"/>
      <c r="AA1219" s="25"/>
      <c r="AB1219" s="25"/>
      <c r="AC1219" s="25"/>
      <c r="AD1219" s="25"/>
      <c r="AE1219" s="25"/>
      <c r="AF1219" s="25"/>
    </row>
    <row r="1220" spans="1:32" s="2" customFormat="1" ht="15.75" customHeight="1" x14ac:dyDescent="0.25">
      <c r="A1220" s="8" t="s">
        <v>21</v>
      </c>
      <c r="B1220" s="6" t="s">
        <v>209</v>
      </c>
      <c r="C1220" s="17">
        <f>C1221+C1224+C1227+C1228+C1231</f>
        <v>515.43899999999996</v>
      </c>
      <c r="D1220" s="17">
        <f>D1221+D1224+D1227+D1228+D1231</f>
        <v>698.36099999999999</v>
      </c>
      <c r="E1220" s="17">
        <f>E1221+E1224+E1227+E1228+E1231</f>
        <v>660.30899999999997</v>
      </c>
      <c r="F1220" s="17">
        <f>F1221+F1224+F1227+F1228+F1231</f>
        <v>624.70299999999997</v>
      </c>
      <c r="G1220" s="17" t="s">
        <v>574</v>
      </c>
      <c r="H1220" s="17" t="s">
        <v>574</v>
      </c>
      <c r="I1220" s="17" t="s">
        <v>574</v>
      </c>
      <c r="J1220" s="25"/>
      <c r="K1220" s="25"/>
      <c r="L1220" s="25"/>
      <c r="M1220" s="25"/>
      <c r="N1220" s="25"/>
      <c r="O1220" s="25"/>
      <c r="P1220" s="25"/>
      <c r="Q1220" s="25"/>
      <c r="R1220" s="25"/>
      <c r="S1220" s="25"/>
      <c r="T1220" s="25"/>
      <c r="U1220" s="25"/>
      <c r="V1220" s="25"/>
      <c r="W1220" s="25"/>
      <c r="X1220" s="25"/>
      <c r="Y1220" s="25"/>
      <c r="Z1220" s="25"/>
      <c r="AA1220" s="25"/>
      <c r="AB1220" s="25"/>
      <c r="AC1220" s="25"/>
      <c r="AD1220" s="25"/>
      <c r="AE1220" s="25"/>
      <c r="AF1220" s="25"/>
    </row>
    <row r="1221" spans="1:32" s="2" customFormat="1" ht="15.75" customHeight="1" x14ac:dyDescent="0.25">
      <c r="A1221" s="8" t="s">
        <v>590</v>
      </c>
      <c r="B1221" s="6" t="s">
        <v>5</v>
      </c>
      <c r="C1221" s="17">
        <f t="shared" ref="C1221" si="286">C1222+C1223</f>
        <v>2.4390000000000001</v>
      </c>
      <c r="D1221" s="17">
        <f>D1222+D1223</f>
        <v>2.3610000000000002</v>
      </c>
      <c r="E1221" s="17">
        <f>E1222+E1223</f>
        <v>4.3090000000000002</v>
      </c>
      <c r="F1221" s="17">
        <f>(C1221+D1221+E1221)/3</f>
        <v>3.0363333333333338</v>
      </c>
      <c r="G1221" s="17" t="s">
        <v>10</v>
      </c>
      <c r="H1221" s="17" t="s">
        <v>10</v>
      </c>
      <c r="I1221" s="17" t="s">
        <v>574</v>
      </c>
      <c r="J1221" s="25"/>
      <c r="K1221" s="25"/>
      <c r="L1221" s="25"/>
      <c r="M1221" s="25"/>
      <c r="N1221" s="25"/>
      <c r="O1221" s="25"/>
      <c r="P1221" s="25"/>
      <c r="Q1221" s="25"/>
      <c r="R1221" s="25"/>
      <c r="S1221" s="25"/>
      <c r="T1221" s="25"/>
      <c r="U1221" s="25"/>
      <c r="V1221" s="25"/>
      <c r="W1221" s="25"/>
      <c r="X1221" s="25"/>
      <c r="Y1221" s="25"/>
      <c r="Z1221" s="25"/>
      <c r="AA1221" s="25"/>
      <c r="AB1221" s="25"/>
      <c r="AC1221" s="25"/>
      <c r="AD1221" s="25"/>
      <c r="AE1221" s="25"/>
      <c r="AF1221" s="25"/>
    </row>
    <row r="1222" spans="1:32" s="2" customFormat="1" ht="15.75" customHeight="1" x14ac:dyDescent="0.25">
      <c r="A1222" s="8" t="s">
        <v>591</v>
      </c>
      <c r="B1222" s="6" t="s">
        <v>26</v>
      </c>
      <c r="C1222" s="17">
        <v>0.56600000000000006</v>
      </c>
      <c r="D1222" s="17">
        <v>0.51900000000000002</v>
      </c>
      <c r="E1222" s="17">
        <v>1.5389999999999999</v>
      </c>
      <c r="F1222" s="17">
        <f>(C1222+D1222+E1222)/3</f>
        <v>0.87466666666666659</v>
      </c>
      <c r="G1222" s="17">
        <v>0</v>
      </c>
      <c r="H1222" s="17" t="s">
        <v>10</v>
      </c>
      <c r="I1222" s="17" t="s">
        <v>574</v>
      </c>
      <c r="J1222" s="25"/>
      <c r="K1222" s="25"/>
      <c r="L1222" s="25"/>
      <c r="M1222" s="25"/>
      <c r="N1222" s="25"/>
      <c r="O1222" s="25"/>
      <c r="P1222" s="25"/>
      <c r="Q1222" s="25"/>
      <c r="R1222" s="25"/>
      <c r="S1222" s="25"/>
      <c r="T1222" s="25"/>
      <c r="U1222" s="25"/>
      <c r="V1222" s="25"/>
      <c r="W1222" s="25"/>
      <c r="X1222" s="25"/>
      <c r="Y1222" s="25"/>
      <c r="Z1222" s="25"/>
      <c r="AA1222" s="25"/>
      <c r="AB1222" s="25"/>
      <c r="AC1222" s="25"/>
      <c r="AD1222" s="25"/>
      <c r="AE1222" s="25"/>
      <c r="AF1222" s="25"/>
    </row>
    <row r="1223" spans="1:32" s="2" customFormat="1" ht="15.75" customHeight="1" x14ac:dyDescent="0.25">
      <c r="A1223" s="8" t="s">
        <v>592</v>
      </c>
      <c r="B1223" s="6" t="s">
        <v>27</v>
      </c>
      <c r="C1223" s="17">
        <v>1.8729999999999998</v>
      </c>
      <c r="D1223" s="17">
        <v>1.8420000000000003</v>
      </c>
      <c r="E1223" s="17">
        <v>2.77</v>
      </c>
      <c r="F1223" s="17">
        <f>(C1223+D1223+E1223)/3</f>
        <v>2.1616666666666666</v>
      </c>
      <c r="G1223" s="17">
        <v>0</v>
      </c>
      <c r="H1223" s="17" t="s">
        <v>10</v>
      </c>
      <c r="I1223" s="17" t="s">
        <v>574</v>
      </c>
      <c r="J1223" s="25"/>
      <c r="K1223" s="25"/>
      <c r="L1223" s="25"/>
      <c r="M1223" s="25"/>
      <c r="N1223" s="25"/>
      <c r="O1223" s="25"/>
      <c r="P1223" s="25"/>
      <c r="Q1223" s="25"/>
      <c r="R1223" s="25"/>
      <c r="S1223" s="25"/>
      <c r="T1223" s="25"/>
      <c r="U1223" s="25"/>
      <c r="V1223" s="25"/>
      <c r="W1223" s="25"/>
      <c r="X1223" s="25"/>
      <c r="Y1223" s="25"/>
      <c r="Z1223" s="25"/>
      <c r="AA1223" s="25"/>
      <c r="AB1223" s="25"/>
      <c r="AC1223" s="25"/>
      <c r="AD1223" s="25"/>
      <c r="AE1223" s="25"/>
      <c r="AF1223" s="25"/>
    </row>
    <row r="1224" spans="1:32" s="2" customFormat="1" ht="15.75" customHeight="1" x14ac:dyDescent="0.25">
      <c r="A1224" s="8" t="s">
        <v>110</v>
      </c>
      <c r="B1224" s="6" t="s">
        <v>6</v>
      </c>
      <c r="C1224" s="17">
        <f t="shared" ref="C1224:F1224" si="287">C1225+C1226</f>
        <v>0</v>
      </c>
      <c r="D1224" s="17">
        <f t="shared" si="287"/>
        <v>0</v>
      </c>
      <c r="E1224" s="17">
        <f t="shared" si="287"/>
        <v>0</v>
      </c>
      <c r="F1224" s="17">
        <f t="shared" si="287"/>
        <v>0</v>
      </c>
      <c r="G1224" s="17" t="s">
        <v>10</v>
      </c>
      <c r="H1224" s="17" t="s">
        <v>10</v>
      </c>
      <c r="I1224" s="17">
        <f t="shared" ref="I1224" si="288">I1225+I1226</f>
        <v>0</v>
      </c>
      <c r="J1224" s="25"/>
      <c r="K1224" s="25"/>
      <c r="L1224" s="25"/>
      <c r="M1224" s="25"/>
      <c r="N1224" s="25"/>
      <c r="O1224" s="25"/>
      <c r="P1224" s="25"/>
      <c r="Q1224" s="25"/>
      <c r="R1224" s="25"/>
      <c r="S1224" s="25"/>
      <c r="T1224" s="25"/>
      <c r="U1224" s="25"/>
      <c r="V1224" s="25"/>
      <c r="W1224" s="25"/>
      <c r="X1224" s="25"/>
      <c r="Y1224" s="25"/>
      <c r="Z1224" s="25"/>
      <c r="AA1224" s="25"/>
      <c r="AB1224" s="25"/>
      <c r="AC1224" s="25"/>
      <c r="AD1224" s="25"/>
      <c r="AE1224" s="25"/>
      <c r="AF1224" s="25"/>
    </row>
    <row r="1225" spans="1:32" s="2" customFormat="1" ht="15.75" customHeight="1" x14ac:dyDescent="0.25">
      <c r="A1225" s="8" t="s">
        <v>246</v>
      </c>
      <c r="B1225" s="6" t="s">
        <v>575</v>
      </c>
      <c r="C1225" s="17">
        <v>0</v>
      </c>
      <c r="D1225" s="17">
        <v>0</v>
      </c>
      <c r="E1225" s="17">
        <v>0</v>
      </c>
      <c r="F1225" s="17">
        <v>0</v>
      </c>
      <c r="G1225" s="17">
        <v>0</v>
      </c>
      <c r="H1225" s="17" t="s">
        <v>10</v>
      </c>
      <c r="I1225" s="17">
        <v>0</v>
      </c>
      <c r="J1225" s="25"/>
      <c r="K1225" s="25"/>
      <c r="L1225" s="25"/>
      <c r="M1225" s="25"/>
      <c r="N1225" s="25"/>
      <c r="O1225" s="25"/>
      <c r="P1225" s="25"/>
      <c r="Q1225" s="25"/>
      <c r="R1225" s="25"/>
      <c r="S1225" s="25"/>
      <c r="T1225" s="25"/>
      <c r="U1225" s="25"/>
      <c r="V1225" s="25"/>
      <c r="W1225" s="25"/>
      <c r="X1225" s="25"/>
      <c r="Y1225" s="25"/>
      <c r="Z1225" s="25"/>
      <c r="AA1225" s="25"/>
      <c r="AB1225" s="25"/>
      <c r="AC1225" s="25"/>
      <c r="AD1225" s="25"/>
      <c r="AE1225" s="25"/>
      <c r="AF1225" s="25"/>
    </row>
    <row r="1226" spans="1:32" s="2" customFormat="1" ht="63" customHeight="1" x14ac:dyDescent="0.25">
      <c r="A1226" s="8" t="s">
        <v>247</v>
      </c>
      <c r="B1226" s="6" t="s">
        <v>577</v>
      </c>
      <c r="C1226" s="17">
        <v>0</v>
      </c>
      <c r="D1226" s="17">
        <v>0</v>
      </c>
      <c r="E1226" s="17">
        <v>0</v>
      </c>
      <c r="F1226" s="17">
        <v>0</v>
      </c>
      <c r="G1226" s="17">
        <v>0</v>
      </c>
      <c r="H1226" s="17" t="s">
        <v>10</v>
      </c>
      <c r="I1226" s="17">
        <v>0</v>
      </c>
      <c r="J1226" s="25"/>
      <c r="K1226" s="25"/>
      <c r="L1226" s="25"/>
      <c r="M1226" s="25"/>
      <c r="N1226" s="25"/>
      <c r="O1226" s="25"/>
      <c r="P1226" s="25"/>
      <c r="Q1226" s="25"/>
      <c r="R1226" s="25"/>
      <c r="S1226" s="25"/>
      <c r="T1226" s="25"/>
      <c r="U1226" s="25"/>
      <c r="V1226" s="25"/>
      <c r="W1226" s="25"/>
      <c r="X1226" s="25"/>
      <c r="Y1226" s="25"/>
      <c r="Z1226" s="25"/>
      <c r="AA1226" s="25"/>
      <c r="AB1226" s="25"/>
      <c r="AC1226" s="25"/>
      <c r="AD1226" s="25"/>
      <c r="AE1226" s="25"/>
      <c r="AF1226" s="25"/>
    </row>
    <row r="1227" spans="1:32" s="2" customFormat="1" ht="15.75" customHeight="1" x14ac:dyDescent="0.25">
      <c r="A1227" s="8" t="s">
        <v>248</v>
      </c>
      <c r="B1227" s="6" t="s">
        <v>7</v>
      </c>
      <c r="C1227" s="17">
        <v>0</v>
      </c>
      <c r="D1227" s="17">
        <v>0</v>
      </c>
      <c r="E1227" s="17">
        <v>0</v>
      </c>
      <c r="F1227" s="17">
        <v>0</v>
      </c>
      <c r="G1227" s="17" t="s">
        <v>10</v>
      </c>
      <c r="H1227" s="17" t="s">
        <v>10</v>
      </c>
      <c r="I1227" s="17">
        <v>0</v>
      </c>
      <c r="J1227" s="25"/>
      <c r="K1227" s="25"/>
      <c r="L1227" s="25"/>
      <c r="M1227" s="25"/>
      <c r="N1227" s="25"/>
      <c r="O1227" s="25"/>
      <c r="P1227" s="25"/>
      <c r="Q1227" s="25"/>
      <c r="R1227" s="25"/>
      <c r="S1227" s="25"/>
      <c r="T1227" s="25"/>
      <c r="U1227" s="25"/>
      <c r="V1227" s="25"/>
      <c r="W1227" s="25"/>
      <c r="X1227" s="25"/>
      <c r="Y1227" s="25"/>
      <c r="Z1227" s="25"/>
      <c r="AA1227" s="25"/>
      <c r="AB1227" s="25"/>
      <c r="AC1227" s="25"/>
      <c r="AD1227" s="25"/>
      <c r="AE1227" s="25"/>
      <c r="AF1227" s="25"/>
    </row>
    <row r="1228" spans="1:32" s="2" customFormat="1" ht="15.75" customHeight="1" x14ac:dyDescent="0.25">
      <c r="A1228" s="8" t="s">
        <v>249</v>
      </c>
      <c r="B1228" s="6" t="s">
        <v>579</v>
      </c>
      <c r="C1228" s="17">
        <f t="shared" ref="C1228:F1228" si="289">C1229+C1230</f>
        <v>513</v>
      </c>
      <c r="D1228" s="17">
        <f t="shared" si="289"/>
        <v>696</v>
      </c>
      <c r="E1228" s="17">
        <f t="shared" si="289"/>
        <v>656</v>
      </c>
      <c r="F1228" s="17">
        <f t="shared" si="289"/>
        <v>621.66666666666663</v>
      </c>
      <c r="G1228" s="17" t="s">
        <v>10</v>
      </c>
      <c r="H1228" s="17" t="s">
        <v>10</v>
      </c>
      <c r="I1228" s="17" t="s">
        <v>574</v>
      </c>
      <c r="J1228" s="25"/>
      <c r="K1228" s="25"/>
      <c r="L1228" s="25"/>
      <c r="M1228" s="25"/>
      <c r="N1228" s="25"/>
      <c r="O1228" s="25"/>
      <c r="P1228" s="25"/>
      <c r="Q1228" s="25"/>
      <c r="R1228" s="25"/>
      <c r="S1228" s="25"/>
      <c r="T1228" s="25"/>
      <c r="U1228" s="25"/>
      <c r="V1228" s="25"/>
      <c r="W1228" s="25"/>
      <c r="X1228" s="25"/>
      <c r="Y1228" s="25"/>
      <c r="Z1228" s="25"/>
      <c r="AA1228" s="25"/>
      <c r="AB1228" s="25"/>
      <c r="AC1228" s="25"/>
      <c r="AD1228" s="25"/>
      <c r="AE1228" s="25"/>
      <c r="AF1228" s="25"/>
    </row>
    <row r="1229" spans="1:32" s="2" customFormat="1" ht="110.25" customHeight="1" x14ac:dyDescent="0.25">
      <c r="A1229" s="8" t="s">
        <v>593</v>
      </c>
      <c r="B1229" s="6" t="s">
        <v>234</v>
      </c>
      <c r="C1229" s="17" t="s">
        <v>594</v>
      </c>
      <c r="D1229" s="17">
        <f>0.696*1000</f>
        <v>696</v>
      </c>
      <c r="E1229" s="17">
        <f>719-E1241</f>
        <v>656</v>
      </c>
      <c r="F1229" s="17">
        <f>(C1229+D1229+E1229)/3</f>
        <v>621.66666666666663</v>
      </c>
      <c r="G1229" s="17">
        <v>0</v>
      </c>
      <c r="H1229" s="17" t="s">
        <v>10</v>
      </c>
      <c r="I1229" s="17" t="s">
        <v>574</v>
      </c>
      <c r="J1229" s="25"/>
      <c r="K1229" s="25"/>
      <c r="L1229" s="25"/>
      <c r="M1229" s="25"/>
      <c r="N1229" s="25"/>
      <c r="O1229" s="25"/>
      <c r="P1229" s="25"/>
      <c r="Q1229" s="25"/>
      <c r="R1229" s="25"/>
      <c r="S1229" s="25"/>
      <c r="T1229" s="25"/>
      <c r="U1229" s="25"/>
      <c r="V1229" s="25"/>
      <c r="W1229" s="25"/>
      <c r="X1229" s="25"/>
      <c r="Y1229" s="25"/>
      <c r="Z1229" s="25"/>
      <c r="AA1229" s="25"/>
      <c r="AB1229" s="25"/>
      <c r="AC1229" s="25"/>
      <c r="AD1229" s="25"/>
      <c r="AE1229" s="25"/>
      <c r="AF1229" s="25"/>
    </row>
    <row r="1230" spans="1:32" s="2" customFormat="1" ht="31.5" customHeight="1" x14ac:dyDescent="0.25">
      <c r="A1230" s="8" t="s">
        <v>595</v>
      </c>
      <c r="B1230" s="6" t="s">
        <v>582</v>
      </c>
      <c r="C1230" s="17">
        <v>0</v>
      </c>
      <c r="D1230" s="17">
        <v>0</v>
      </c>
      <c r="E1230" s="17">
        <v>0</v>
      </c>
      <c r="F1230" s="17">
        <v>0</v>
      </c>
      <c r="G1230" s="17">
        <v>0</v>
      </c>
      <c r="H1230" s="17" t="s">
        <v>10</v>
      </c>
      <c r="I1230" s="17">
        <v>0</v>
      </c>
      <c r="J1230" s="25"/>
      <c r="K1230" s="25"/>
      <c r="L1230" s="25"/>
      <c r="M1230" s="25"/>
      <c r="N1230" s="25"/>
      <c r="O1230" s="25"/>
      <c r="P1230" s="25"/>
      <c r="Q1230" s="25"/>
      <c r="R1230" s="25"/>
      <c r="S1230" s="25"/>
      <c r="T1230" s="25"/>
      <c r="U1230" s="25"/>
      <c r="V1230" s="25"/>
      <c r="W1230" s="25"/>
      <c r="X1230" s="25"/>
      <c r="Y1230" s="25"/>
      <c r="Z1230" s="25"/>
      <c r="AA1230" s="25"/>
      <c r="AB1230" s="25"/>
      <c r="AC1230" s="25"/>
      <c r="AD1230" s="25"/>
      <c r="AE1230" s="25"/>
      <c r="AF1230" s="25"/>
    </row>
    <row r="1231" spans="1:32" s="2" customFormat="1" ht="15.75" customHeight="1" x14ac:dyDescent="0.25">
      <c r="A1231" s="8" t="s">
        <v>596</v>
      </c>
      <c r="B1231" s="6" t="s">
        <v>9</v>
      </c>
      <c r="C1231" s="17">
        <v>0</v>
      </c>
      <c r="D1231" s="17">
        <v>0</v>
      </c>
      <c r="E1231" s="17">
        <v>0</v>
      </c>
      <c r="F1231" s="17">
        <f>(C1231+D1231+E1231)/3</f>
        <v>0</v>
      </c>
      <c r="G1231" s="17" t="s">
        <v>10</v>
      </c>
      <c r="H1231" s="17" t="s">
        <v>10</v>
      </c>
      <c r="I1231" s="17">
        <v>0</v>
      </c>
      <c r="J1231" s="25"/>
      <c r="K1231" s="25"/>
      <c r="L1231" s="25"/>
      <c r="M1231" s="25"/>
      <c r="N1231" s="25"/>
      <c r="O1231" s="25"/>
      <c r="P1231" s="25"/>
      <c r="Q1231" s="25"/>
      <c r="R1231" s="25"/>
      <c r="S1231" s="25"/>
      <c r="T1231" s="25"/>
      <c r="U1231" s="25"/>
      <c r="V1231" s="25"/>
      <c r="W1231" s="25"/>
      <c r="X1231" s="25"/>
      <c r="Y1231" s="25"/>
      <c r="Z1231" s="25"/>
      <c r="AA1231" s="25"/>
      <c r="AB1231" s="25"/>
      <c r="AC1231" s="25"/>
      <c r="AD1231" s="25"/>
      <c r="AE1231" s="25"/>
      <c r="AF1231" s="25"/>
    </row>
    <row r="1232" spans="1:32" s="2" customFormat="1" ht="15.75" customHeight="1" x14ac:dyDescent="0.25">
      <c r="A1232" s="8" t="s">
        <v>22</v>
      </c>
      <c r="B1232" s="6" t="s">
        <v>202</v>
      </c>
      <c r="C1232" s="17">
        <f>C1233+C1236+C1239+C1240+C1243</f>
        <v>275.298</v>
      </c>
      <c r="D1232" s="17">
        <f>D1233+D1236+D1239+D1240+D1243</f>
        <v>960.64099999999996</v>
      </c>
      <c r="E1232" s="17">
        <f>E1233+E1236+E1239+E1240+E1243</f>
        <v>64.900999999999996</v>
      </c>
      <c r="F1232" s="17">
        <f>F1233+F1236+F1239+F1240+F1243</f>
        <v>433.61333333333334</v>
      </c>
      <c r="G1232" s="17" t="s">
        <v>574</v>
      </c>
      <c r="H1232" s="17" t="s">
        <v>574</v>
      </c>
      <c r="I1232" s="17" t="s">
        <v>574</v>
      </c>
      <c r="J1232" s="25"/>
      <c r="K1232" s="25"/>
      <c r="L1232" s="25"/>
      <c r="M1232" s="25"/>
      <c r="N1232" s="25"/>
      <c r="O1232" s="25"/>
      <c r="P1232" s="25"/>
      <c r="Q1232" s="25"/>
      <c r="R1232" s="25"/>
      <c r="S1232" s="25"/>
      <c r="T1232" s="25"/>
      <c r="U1232" s="25"/>
      <c r="V1232" s="25"/>
      <c r="W1232" s="25"/>
      <c r="X1232" s="25"/>
      <c r="Y1232" s="25"/>
      <c r="Z1232" s="25"/>
      <c r="AA1232" s="25"/>
      <c r="AB1232" s="25"/>
      <c r="AC1232" s="25"/>
      <c r="AD1232" s="25"/>
      <c r="AE1232" s="25"/>
      <c r="AF1232" s="25"/>
    </row>
    <row r="1233" spans="1:32" s="2" customFormat="1" ht="15.75" customHeight="1" x14ac:dyDescent="0.25">
      <c r="A1233" s="8" t="s">
        <v>250</v>
      </c>
      <c r="B1233" s="6" t="s">
        <v>5</v>
      </c>
      <c r="C1233" s="17">
        <f t="shared" ref="C1233:E1233" si="290">C1234+C1235</f>
        <v>0.29800000000000004</v>
      </c>
      <c r="D1233" s="17">
        <f t="shared" si="290"/>
        <v>0.64100000000000001</v>
      </c>
      <c r="E1233" s="17">
        <f t="shared" si="290"/>
        <v>1.901</v>
      </c>
      <c r="F1233" s="17">
        <f>(C1233+D1233+E1233)/3</f>
        <v>0.94666666666666666</v>
      </c>
      <c r="G1233" s="17" t="s">
        <v>10</v>
      </c>
      <c r="H1233" s="17" t="s">
        <v>10</v>
      </c>
      <c r="I1233" s="17" t="s">
        <v>574</v>
      </c>
      <c r="J1233" s="25"/>
      <c r="K1233" s="25"/>
      <c r="L1233" s="25"/>
      <c r="M1233" s="25"/>
      <c r="N1233" s="25"/>
      <c r="O1233" s="25"/>
      <c r="P1233" s="25"/>
      <c r="Q1233" s="25"/>
      <c r="R1233" s="25"/>
      <c r="S1233" s="25"/>
      <c r="T1233" s="25"/>
      <c r="U1233" s="25"/>
      <c r="V1233" s="25"/>
      <c r="W1233" s="25"/>
      <c r="X1233" s="25"/>
      <c r="Y1233" s="25"/>
      <c r="Z1233" s="25"/>
      <c r="AA1233" s="25"/>
      <c r="AB1233" s="25"/>
      <c r="AC1233" s="25"/>
      <c r="AD1233" s="25"/>
      <c r="AE1233" s="25"/>
      <c r="AF1233" s="25"/>
    </row>
    <row r="1234" spans="1:32" s="2" customFormat="1" ht="15.75" customHeight="1" x14ac:dyDescent="0.25">
      <c r="A1234" s="8" t="s">
        <v>251</v>
      </c>
      <c r="B1234" s="6" t="s">
        <v>26</v>
      </c>
      <c r="C1234" s="17">
        <v>7.0000000000000007E-2</v>
      </c>
      <c r="D1234" s="17">
        <v>0.621</v>
      </c>
      <c r="E1234" s="17">
        <v>0.442</v>
      </c>
      <c r="F1234" s="17">
        <f>(C1234+D1234+E1234)/3</f>
        <v>0.37766666666666665</v>
      </c>
      <c r="G1234" s="17">
        <v>0</v>
      </c>
      <c r="H1234" s="17" t="s">
        <v>10</v>
      </c>
      <c r="I1234" s="17" t="s">
        <v>574</v>
      </c>
      <c r="J1234" s="25"/>
      <c r="K1234" s="25"/>
      <c r="L1234" s="25"/>
      <c r="M1234" s="25"/>
      <c r="N1234" s="25"/>
      <c r="O1234" s="25"/>
      <c r="P1234" s="25"/>
      <c r="Q1234" s="25"/>
      <c r="R1234" s="25"/>
      <c r="S1234" s="25"/>
      <c r="T1234" s="25"/>
      <c r="U1234" s="25"/>
      <c r="V1234" s="25"/>
      <c r="W1234" s="25"/>
      <c r="X1234" s="25"/>
      <c r="Y1234" s="25"/>
      <c r="Z1234" s="25"/>
      <c r="AA1234" s="25"/>
      <c r="AB1234" s="25"/>
      <c r="AC1234" s="25"/>
      <c r="AD1234" s="25"/>
      <c r="AE1234" s="25"/>
      <c r="AF1234" s="25"/>
    </row>
    <row r="1235" spans="1:32" s="2" customFormat="1" ht="15.75" customHeight="1" x14ac:dyDescent="0.25">
      <c r="A1235" s="8" t="s">
        <v>252</v>
      </c>
      <c r="B1235" s="6" t="s">
        <v>27</v>
      </c>
      <c r="C1235" s="17">
        <v>0.22800000000000001</v>
      </c>
      <c r="D1235" s="17">
        <v>0.02</v>
      </c>
      <c r="E1235" s="17">
        <v>1.4590000000000001</v>
      </c>
      <c r="F1235" s="17">
        <f>(C1235+D1235+E1235)/3</f>
        <v>0.56900000000000006</v>
      </c>
      <c r="G1235" s="17">
        <v>0</v>
      </c>
      <c r="H1235" s="17" t="s">
        <v>10</v>
      </c>
      <c r="I1235" s="17" t="s">
        <v>574</v>
      </c>
      <c r="J1235" s="25"/>
      <c r="K1235" s="25"/>
      <c r="L1235" s="25"/>
      <c r="M1235" s="25"/>
      <c r="N1235" s="25"/>
      <c r="O1235" s="25"/>
      <c r="P1235" s="25"/>
      <c r="Q1235" s="25"/>
      <c r="R1235" s="25"/>
      <c r="S1235" s="25"/>
      <c r="T1235" s="25"/>
      <c r="U1235" s="25"/>
      <c r="V1235" s="25"/>
      <c r="W1235" s="25"/>
      <c r="X1235" s="25"/>
      <c r="Y1235" s="25"/>
      <c r="Z1235" s="25"/>
      <c r="AA1235" s="25"/>
      <c r="AB1235" s="25"/>
      <c r="AC1235" s="25"/>
      <c r="AD1235" s="25"/>
      <c r="AE1235" s="25"/>
      <c r="AF1235" s="25"/>
    </row>
    <row r="1236" spans="1:32" s="2" customFormat="1" ht="15.75" customHeight="1" x14ac:dyDescent="0.25">
      <c r="A1236" s="8" t="s">
        <v>253</v>
      </c>
      <c r="B1236" s="6" t="s">
        <v>6</v>
      </c>
      <c r="C1236" s="17">
        <f t="shared" ref="C1236:E1236" si="291">C1237+C1238</f>
        <v>0</v>
      </c>
      <c r="D1236" s="17">
        <f t="shared" si="291"/>
        <v>0</v>
      </c>
      <c r="E1236" s="17">
        <f t="shared" si="291"/>
        <v>0</v>
      </c>
      <c r="F1236" s="17">
        <f>(C1236+D1236+E1236)/3</f>
        <v>0</v>
      </c>
      <c r="G1236" s="17" t="s">
        <v>10</v>
      </c>
      <c r="H1236" s="17" t="s">
        <v>10</v>
      </c>
      <c r="I1236" s="17">
        <f>I1237+I1238</f>
        <v>0</v>
      </c>
      <c r="J1236" s="25"/>
      <c r="K1236" s="25"/>
      <c r="L1236" s="25"/>
      <c r="M1236" s="25"/>
      <c r="N1236" s="25"/>
      <c r="O1236" s="25"/>
      <c r="P1236" s="25"/>
      <c r="Q1236" s="25"/>
      <c r="R1236" s="25"/>
      <c r="S1236" s="25"/>
      <c r="T1236" s="25"/>
      <c r="U1236" s="25"/>
      <c r="V1236" s="25"/>
      <c r="W1236" s="25"/>
      <c r="X1236" s="25"/>
      <c r="Y1236" s="25"/>
      <c r="Z1236" s="25"/>
      <c r="AA1236" s="25"/>
      <c r="AB1236" s="25"/>
      <c r="AC1236" s="25"/>
      <c r="AD1236" s="25"/>
      <c r="AE1236" s="25"/>
      <c r="AF1236" s="25"/>
    </row>
    <row r="1237" spans="1:32" s="2" customFormat="1" ht="15.75" customHeight="1" x14ac:dyDescent="0.25">
      <c r="A1237" s="8" t="s">
        <v>254</v>
      </c>
      <c r="B1237" s="6" t="s">
        <v>575</v>
      </c>
      <c r="C1237" s="17">
        <v>0</v>
      </c>
      <c r="D1237" s="17">
        <v>0</v>
      </c>
      <c r="E1237" s="17">
        <v>0</v>
      </c>
      <c r="F1237" s="17">
        <v>0</v>
      </c>
      <c r="G1237" s="17">
        <v>0</v>
      </c>
      <c r="H1237" s="17" t="s">
        <v>10</v>
      </c>
      <c r="I1237" s="17">
        <v>0</v>
      </c>
      <c r="J1237" s="25"/>
      <c r="K1237" s="25"/>
      <c r="L1237" s="25"/>
      <c r="M1237" s="25"/>
      <c r="N1237" s="25"/>
      <c r="O1237" s="25"/>
      <c r="P1237" s="25"/>
      <c r="Q1237" s="25"/>
      <c r="R1237" s="25"/>
      <c r="S1237" s="25"/>
      <c r="T1237" s="25"/>
      <c r="U1237" s="25"/>
      <c r="V1237" s="25"/>
      <c r="W1237" s="25"/>
      <c r="X1237" s="25"/>
      <c r="Y1237" s="25"/>
      <c r="Z1237" s="25"/>
      <c r="AA1237" s="25"/>
      <c r="AB1237" s="25"/>
      <c r="AC1237" s="25"/>
      <c r="AD1237" s="25"/>
      <c r="AE1237" s="25"/>
      <c r="AF1237" s="25"/>
    </row>
    <row r="1238" spans="1:32" s="2" customFormat="1" ht="15.75" customHeight="1" x14ac:dyDescent="0.25">
      <c r="A1238" s="8" t="s">
        <v>597</v>
      </c>
      <c r="B1238" s="6" t="s">
        <v>577</v>
      </c>
      <c r="C1238" s="17">
        <v>0</v>
      </c>
      <c r="D1238" s="17">
        <v>0</v>
      </c>
      <c r="E1238" s="17">
        <v>0</v>
      </c>
      <c r="F1238" s="17">
        <v>0</v>
      </c>
      <c r="G1238" s="17">
        <v>0</v>
      </c>
      <c r="H1238" s="17" t="s">
        <v>10</v>
      </c>
      <c r="I1238" s="17">
        <v>0</v>
      </c>
      <c r="J1238" s="25"/>
      <c r="K1238" s="25"/>
      <c r="L1238" s="25"/>
      <c r="M1238" s="25"/>
      <c r="N1238" s="25"/>
      <c r="O1238" s="25"/>
      <c r="P1238" s="25"/>
      <c r="Q1238" s="25"/>
      <c r="R1238" s="25"/>
      <c r="S1238" s="25"/>
      <c r="T1238" s="25"/>
      <c r="U1238" s="25"/>
      <c r="V1238" s="25"/>
      <c r="W1238" s="25"/>
      <c r="X1238" s="25"/>
      <c r="Y1238" s="25"/>
      <c r="Z1238" s="25"/>
      <c r="AA1238" s="25"/>
      <c r="AB1238" s="25"/>
      <c r="AC1238" s="25"/>
      <c r="AD1238" s="25"/>
      <c r="AE1238" s="25"/>
      <c r="AF1238" s="25"/>
    </row>
    <row r="1239" spans="1:32" s="2" customFormat="1" ht="15.75" customHeight="1" x14ac:dyDescent="0.25">
      <c r="A1239" s="8" t="s">
        <v>255</v>
      </c>
      <c r="B1239" s="6" t="s">
        <v>7</v>
      </c>
      <c r="C1239" s="17">
        <v>0</v>
      </c>
      <c r="D1239" s="17">
        <v>0</v>
      </c>
      <c r="E1239" s="17">
        <v>0</v>
      </c>
      <c r="F1239" s="17">
        <v>0</v>
      </c>
      <c r="G1239" s="17" t="s">
        <v>10</v>
      </c>
      <c r="H1239" s="17" t="s">
        <v>10</v>
      </c>
      <c r="I1239" s="17">
        <v>0</v>
      </c>
      <c r="J1239" s="25"/>
      <c r="K1239" s="25"/>
      <c r="L1239" s="25"/>
      <c r="M1239" s="25"/>
      <c r="N1239" s="25"/>
      <c r="O1239" s="25"/>
      <c r="P1239" s="25"/>
      <c r="Q1239" s="25"/>
      <c r="R1239" s="25"/>
      <c r="S1239" s="25"/>
      <c r="T1239" s="25"/>
      <c r="U1239" s="25"/>
      <c r="V1239" s="25"/>
      <c r="W1239" s="25"/>
      <c r="X1239" s="25"/>
      <c r="Y1239" s="25"/>
      <c r="Z1239" s="25"/>
      <c r="AA1239" s="25"/>
      <c r="AB1239" s="25"/>
      <c r="AC1239" s="25"/>
      <c r="AD1239" s="25"/>
      <c r="AE1239" s="25"/>
      <c r="AF1239" s="25"/>
    </row>
    <row r="1240" spans="1:32" s="2" customFormat="1" ht="15.75" customHeight="1" x14ac:dyDescent="0.25">
      <c r="A1240" s="8" t="s">
        <v>598</v>
      </c>
      <c r="B1240" s="6" t="s">
        <v>579</v>
      </c>
      <c r="C1240" s="17">
        <f t="shared" ref="C1240:E1240" si="292">C1241+C1242</f>
        <v>275</v>
      </c>
      <c r="D1240" s="17">
        <f t="shared" si="292"/>
        <v>960</v>
      </c>
      <c r="E1240" s="17">
        <f t="shared" si="292"/>
        <v>63</v>
      </c>
      <c r="F1240" s="17">
        <f>(C1240+D1240+E1240)/3</f>
        <v>432.66666666666669</v>
      </c>
      <c r="G1240" s="17" t="s">
        <v>10</v>
      </c>
      <c r="H1240" s="17" t="s">
        <v>10</v>
      </c>
      <c r="I1240" s="17" t="s">
        <v>574</v>
      </c>
      <c r="J1240" s="25"/>
      <c r="K1240" s="25"/>
      <c r="L1240" s="25"/>
      <c r="M1240" s="25"/>
      <c r="N1240" s="25"/>
      <c r="O1240" s="25"/>
      <c r="P1240" s="25"/>
      <c r="Q1240" s="25"/>
      <c r="R1240" s="25"/>
      <c r="S1240" s="25"/>
      <c r="T1240" s="25"/>
      <c r="U1240" s="25"/>
      <c r="V1240" s="25"/>
      <c r="W1240" s="25"/>
      <c r="X1240" s="25"/>
      <c r="Y1240" s="25"/>
      <c r="Z1240" s="25"/>
      <c r="AA1240" s="25"/>
      <c r="AB1240" s="25"/>
      <c r="AC1240" s="25"/>
      <c r="AD1240" s="25"/>
      <c r="AE1240" s="25"/>
      <c r="AF1240" s="25"/>
    </row>
    <row r="1241" spans="1:32" s="2" customFormat="1" ht="110.25" customHeight="1" x14ac:dyDescent="0.25">
      <c r="A1241" s="8" t="s">
        <v>599</v>
      </c>
      <c r="B1241" s="6" t="s">
        <v>234</v>
      </c>
      <c r="C1241" s="17">
        <v>275</v>
      </c>
      <c r="D1241" s="17">
        <v>960</v>
      </c>
      <c r="E1241" s="17">
        <v>63</v>
      </c>
      <c r="F1241" s="17">
        <f>(C1241+D1241+E1241)/3</f>
        <v>432.66666666666669</v>
      </c>
      <c r="G1241" s="17">
        <v>0</v>
      </c>
      <c r="H1241" s="17" t="s">
        <v>10</v>
      </c>
      <c r="I1241" s="17" t="s">
        <v>574</v>
      </c>
      <c r="J1241" s="25"/>
      <c r="K1241" s="25"/>
      <c r="L1241" s="25"/>
      <c r="M1241" s="25"/>
      <c r="N1241" s="25"/>
      <c r="O1241" s="25"/>
      <c r="P1241" s="25"/>
      <c r="Q1241" s="25"/>
      <c r="R1241" s="25"/>
      <c r="S1241" s="25"/>
      <c r="T1241" s="25"/>
      <c r="U1241" s="25"/>
      <c r="V1241" s="25"/>
      <c r="W1241" s="25"/>
      <c r="X1241" s="25"/>
      <c r="Y1241" s="25"/>
      <c r="Z1241" s="25"/>
      <c r="AA1241" s="25"/>
      <c r="AB1241" s="25"/>
      <c r="AC1241" s="25"/>
      <c r="AD1241" s="25"/>
      <c r="AE1241" s="25"/>
      <c r="AF1241" s="25"/>
    </row>
    <row r="1242" spans="1:32" s="2" customFormat="1" ht="31.5" customHeight="1" x14ac:dyDescent="0.25">
      <c r="A1242" s="8" t="s">
        <v>600</v>
      </c>
      <c r="B1242" s="6" t="s">
        <v>582</v>
      </c>
      <c r="C1242" s="17">
        <v>0</v>
      </c>
      <c r="D1242" s="17">
        <v>0</v>
      </c>
      <c r="E1242" s="17">
        <v>0</v>
      </c>
      <c r="F1242" s="17">
        <v>0</v>
      </c>
      <c r="G1242" s="17">
        <v>0</v>
      </c>
      <c r="H1242" s="17" t="s">
        <v>10</v>
      </c>
      <c r="I1242" s="17">
        <v>0</v>
      </c>
      <c r="J1242" s="25"/>
      <c r="K1242" s="25"/>
      <c r="L1242" s="25"/>
      <c r="M1242" s="25"/>
      <c r="N1242" s="25"/>
      <c r="O1242" s="25"/>
      <c r="P1242" s="25"/>
      <c r="Q1242" s="25"/>
      <c r="R1242" s="25"/>
      <c r="S1242" s="25"/>
      <c r="T1242" s="25"/>
      <c r="U1242" s="25"/>
      <c r="V1242" s="25"/>
      <c r="W1242" s="25"/>
      <c r="X1242" s="25"/>
      <c r="Y1242" s="25"/>
      <c r="Z1242" s="25"/>
      <c r="AA1242" s="25"/>
      <c r="AB1242" s="25"/>
      <c r="AC1242" s="25"/>
      <c r="AD1242" s="25"/>
      <c r="AE1242" s="25"/>
      <c r="AF1242" s="25"/>
    </row>
    <row r="1243" spans="1:32" s="2" customFormat="1" ht="15.75" customHeight="1" x14ac:dyDescent="0.25">
      <c r="A1243" s="8" t="s">
        <v>601</v>
      </c>
      <c r="B1243" s="6" t="s">
        <v>9</v>
      </c>
      <c r="C1243" s="17">
        <v>0</v>
      </c>
      <c r="D1243" s="17">
        <v>0</v>
      </c>
      <c r="E1243" s="17">
        <v>0</v>
      </c>
      <c r="F1243" s="17">
        <f>(C1243+D1243+E1243)/3</f>
        <v>0</v>
      </c>
      <c r="G1243" s="17" t="s">
        <v>10</v>
      </c>
      <c r="H1243" s="17" t="s">
        <v>10</v>
      </c>
      <c r="I1243" s="17">
        <v>0</v>
      </c>
      <c r="J1243" s="25"/>
      <c r="K1243" s="25"/>
      <c r="L1243" s="25"/>
      <c r="M1243" s="25"/>
      <c r="N1243" s="25"/>
      <c r="O1243" s="25"/>
      <c r="P1243" s="25"/>
      <c r="Q1243" s="25"/>
      <c r="R1243" s="25"/>
      <c r="S1243" s="25"/>
      <c r="T1243" s="25"/>
      <c r="U1243" s="25"/>
      <c r="V1243" s="25"/>
      <c r="W1243" s="25"/>
      <c r="X1243" s="25"/>
      <c r="Y1243" s="25"/>
      <c r="Z1243" s="25"/>
      <c r="AA1243" s="25"/>
      <c r="AB1243" s="25"/>
      <c r="AC1243" s="25"/>
      <c r="AD1243" s="25"/>
      <c r="AE1243" s="25"/>
      <c r="AF1243" s="25"/>
    </row>
    <row r="1244" spans="1:32" s="2" customFormat="1" ht="15.75" customHeight="1" x14ac:dyDescent="0.25">
      <c r="A1244" s="8" t="s">
        <v>111</v>
      </c>
      <c r="B1244" s="6" t="s">
        <v>30</v>
      </c>
      <c r="C1244" s="17" t="s">
        <v>10</v>
      </c>
      <c r="D1244" s="17" t="s">
        <v>10</v>
      </c>
      <c r="E1244" s="17" t="s">
        <v>10</v>
      </c>
      <c r="F1244" s="17" t="s">
        <v>10</v>
      </c>
      <c r="G1244" s="17" t="s">
        <v>10</v>
      </c>
      <c r="H1244" s="17" t="s">
        <v>10</v>
      </c>
      <c r="I1244" s="17" t="s">
        <v>10</v>
      </c>
      <c r="J1244" s="25"/>
      <c r="K1244" s="25"/>
      <c r="L1244" s="25"/>
      <c r="M1244" s="25"/>
      <c r="N1244" s="25"/>
      <c r="O1244" s="25"/>
      <c r="P1244" s="25"/>
      <c r="Q1244" s="25"/>
      <c r="R1244" s="25"/>
      <c r="S1244" s="25"/>
      <c r="T1244" s="25"/>
      <c r="U1244" s="25"/>
      <c r="V1244" s="25"/>
      <c r="W1244" s="25"/>
      <c r="X1244" s="25"/>
      <c r="Y1244" s="25"/>
      <c r="Z1244" s="25"/>
      <c r="AA1244" s="25"/>
      <c r="AB1244" s="25"/>
      <c r="AC1244" s="25"/>
      <c r="AD1244" s="25"/>
      <c r="AE1244" s="25"/>
      <c r="AF1244" s="25"/>
    </row>
    <row r="1245" spans="1:32" s="2" customFormat="1" ht="15.75" customHeight="1" x14ac:dyDescent="0.25">
      <c r="A1245" s="8" t="s">
        <v>67</v>
      </c>
      <c r="B1245" s="6" t="s">
        <v>56</v>
      </c>
      <c r="C1245" s="17">
        <f>C1246+C1291+C1349+C1350+C1396</f>
        <v>59.25</v>
      </c>
      <c r="D1245" s="17">
        <f>D1246+D1291+D1349+D1350+D1396</f>
        <v>30.125999999999998</v>
      </c>
      <c r="E1245" s="17">
        <f>E1246+E1291+E1349+E1350+E1396</f>
        <v>48.736000000000004</v>
      </c>
      <c r="F1245" s="17">
        <f t="shared" ref="F1245" si="293">(C1245+D1245+E1245)/3</f>
        <v>46.037333333333343</v>
      </c>
      <c r="G1245" s="17" t="s">
        <v>10</v>
      </c>
      <c r="H1245" s="17" t="s">
        <v>10</v>
      </c>
      <c r="I1245" s="17">
        <f>I1246+I1291+I1349+I1350+I1396</f>
        <v>98421.336742524189</v>
      </c>
      <c r="J1245" s="25"/>
      <c r="K1245" s="25"/>
      <c r="L1245" s="25"/>
      <c r="M1245" s="25"/>
      <c r="N1245" s="25"/>
      <c r="O1245" s="25"/>
      <c r="P1245" s="25"/>
      <c r="Q1245" s="25"/>
      <c r="R1245" s="25"/>
      <c r="S1245" s="25"/>
      <c r="T1245" s="25"/>
      <c r="U1245" s="25"/>
      <c r="V1245" s="25"/>
      <c r="W1245" s="25"/>
      <c r="X1245" s="25"/>
      <c r="Y1245" s="25"/>
      <c r="Z1245" s="25"/>
      <c r="AA1245" s="25"/>
      <c r="AB1245" s="25"/>
      <c r="AC1245" s="25"/>
      <c r="AD1245" s="25"/>
      <c r="AE1245" s="25"/>
      <c r="AF1245" s="25"/>
    </row>
    <row r="1246" spans="1:32" s="2" customFormat="1" ht="15.75" customHeight="1" x14ac:dyDescent="0.25">
      <c r="A1246" s="8" t="s">
        <v>68</v>
      </c>
      <c r="B1246" s="6" t="s">
        <v>5</v>
      </c>
      <c r="C1246" s="17">
        <f>C1247+C1264</f>
        <v>50.426000000000002</v>
      </c>
      <c r="D1246" s="17">
        <f>D1247+D1264</f>
        <v>27.041999999999998</v>
      </c>
      <c r="E1246" s="17">
        <f>E1247+E1264</f>
        <v>46.243000000000002</v>
      </c>
      <c r="F1246" s="17">
        <f>(C1246+D1246+E1246)/3</f>
        <v>41.237000000000002</v>
      </c>
      <c r="G1246" s="17" t="s">
        <v>10</v>
      </c>
      <c r="H1246" s="17" t="s">
        <v>10</v>
      </c>
      <c r="I1246" s="17">
        <f>I1247+I1264</f>
        <v>91439.63600304487</v>
      </c>
      <c r="J1246" s="25"/>
      <c r="K1246" s="25"/>
      <c r="L1246" s="25"/>
      <c r="M1246" s="25"/>
      <c r="N1246" s="25"/>
      <c r="O1246" s="25"/>
      <c r="P1246" s="25"/>
      <c r="Q1246" s="25"/>
      <c r="R1246" s="25"/>
      <c r="S1246" s="25"/>
      <c r="T1246" s="25"/>
      <c r="U1246" s="25"/>
      <c r="V1246" s="25"/>
      <c r="W1246" s="25"/>
      <c r="X1246" s="25"/>
      <c r="Y1246" s="25"/>
      <c r="Z1246" s="25"/>
      <c r="AA1246" s="25"/>
      <c r="AB1246" s="25"/>
      <c r="AC1246" s="25"/>
      <c r="AD1246" s="25"/>
      <c r="AE1246" s="25"/>
      <c r="AF1246" s="25"/>
    </row>
    <row r="1247" spans="1:32" s="2" customFormat="1" ht="15.75" customHeight="1" x14ac:dyDescent="0.25">
      <c r="A1247" s="8" t="s">
        <v>69</v>
      </c>
      <c r="B1247" s="6" t="s">
        <v>33</v>
      </c>
      <c r="C1247" s="17">
        <f>SUM(C1251:C1253)+SUM(C1255:C1256)+SUM(C1259:C1260)+SUM(C1263:C1263)</f>
        <v>40.451000000000001</v>
      </c>
      <c r="D1247" s="17">
        <f t="shared" ref="D1247:E1247" si="294">SUM(D1251:D1253)+SUM(D1255:D1256)+SUM(D1259:D1260)+SUM(D1263:D1263)</f>
        <v>23.475999999999999</v>
      </c>
      <c r="E1247" s="17">
        <f t="shared" si="294"/>
        <v>41.286999999999999</v>
      </c>
      <c r="F1247" s="17">
        <f>(C1247+D1247+E1247)/3</f>
        <v>35.071333333333335</v>
      </c>
      <c r="G1247" s="17" t="s">
        <v>10</v>
      </c>
      <c r="H1247" s="17" t="s">
        <v>10</v>
      </c>
      <c r="I1247" s="17">
        <f>SUM(I1251:I1253)+SUM(I1255:I1256)+SUM(I1259:I1260)+SUM(I1263:I1263)</f>
        <v>79391.994819205196</v>
      </c>
      <c r="J1247" s="25"/>
      <c r="K1247" s="25"/>
      <c r="L1247" s="25"/>
      <c r="M1247" s="25"/>
      <c r="N1247" s="25"/>
      <c r="O1247" s="25"/>
      <c r="P1247" s="25"/>
      <c r="Q1247" s="25"/>
      <c r="R1247" s="25"/>
      <c r="S1247" s="25"/>
      <c r="T1247" s="25"/>
      <c r="U1247" s="25"/>
      <c r="V1247" s="25"/>
      <c r="W1247" s="25"/>
      <c r="X1247" s="25"/>
      <c r="Y1247" s="25"/>
      <c r="Z1247" s="25"/>
      <c r="AA1247" s="25"/>
      <c r="AB1247" s="25"/>
      <c r="AC1247" s="25"/>
      <c r="AD1247" s="25"/>
      <c r="AE1247" s="25"/>
      <c r="AF1247" s="25"/>
    </row>
    <row r="1248" spans="1:32" s="2" customFormat="1" ht="15.75" customHeight="1" x14ac:dyDescent="0.25">
      <c r="A1248" s="8" t="str">
        <f>$A$19</f>
        <v>1.1.1.1</v>
      </c>
      <c r="B1248" s="6" t="s">
        <v>602</v>
      </c>
      <c r="C1248" s="17">
        <v>0</v>
      </c>
      <c r="D1248" s="17">
        <v>0</v>
      </c>
      <c r="E1248" s="17">
        <v>0</v>
      </c>
      <c r="F1248" s="17">
        <f t="shared" ref="F1248:F1258" si="295">(C1248+D1248+E1248)/3</f>
        <v>0</v>
      </c>
      <c r="G1248" s="17" t="s">
        <v>10</v>
      </c>
      <c r="H1248" s="17" t="s">
        <v>10</v>
      </c>
      <c r="I1248" s="17">
        <f>IFERROR((F1248*G1248*H1248)/1000,0)</f>
        <v>0</v>
      </c>
      <c r="J1248" s="25"/>
      <c r="K1248" s="25"/>
      <c r="L1248" s="25"/>
      <c r="M1248" s="25"/>
      <c r="N1248" s="25"/>
      <c r="O1248" s="25"/>
      <c r="P1248" s="25"/>
      <c r="Q1248" s="25"/>
      <c r="R1248" s="25"/>
      <c r="S1248" s="25"/>
      <c r="T1248" s="25"/>
      <c r="U1248" s="25"/>
      <c r="V1248" s="25"/>
      <c r="W1248" s="25"/>
      <c r="X1248" s="25"/>
      <c r="Y1248" s="25"/>
      <c r="Z1248" s="25"/>
      <c r="AA1248" s="25"/>
      <c r="AB1248" s="25"/>
      <c r="AC1248" s="25"/>
      <c r="AD1248" s="25"/>
      <c r="AE1248" s="25"/>
      <c r="AF1248" s="25"/>
    </row>
    <row r="1249" spans="1:32" s="2" customFormat="1" ht="15.75" customHeight="1" x14ac:dyDescent="0.25">
      <c r="A1249" s="8" t="str">
        <f>A1247</f>
        <v>7.1.1.1</v>
      </c>
      <c r="B1249" s="6" t="s">
        <v>202</v>
      </c>
      <c r="C1249" s="17">
        <v>0</v>
      </c>
      <c r="D1249" s="17">
        <v>0</v>
      </c>
      <c r="E1249" s="17">
        <v>0</v>
      </c>
      <c r="F1249" s="17">
        <f t="shared" si="295"/>
        <v>0</v>
      </c>
      <c r="G1249" s="17" t="s">
        <v>10</v>
      </c>
      <c r="H1249" s="17" t="s">
        <v>10</v>
      </c>
      <c r="I1249" s="17">
        <v>0</v>
      </c>
      <c r="J1249" s="25"/>
      <c r="K1249" s="25"/>
      <c r="L1249" s="25"/>
      <c r="M1249" s="25"/>
      <c r="N1249" s="25"/>
      <c r="O1249" s="25"/>
      <c r="P1249" s="25"/>
      <c r="Q1249" s="25"/>
      <c r="R1249" s="25"/>
      <c r="S1249" s="25"/>
      <c r="T1249" s="25"/>
      <c r="U1249" s="25"/>
      <c r="V1249" s="25"/>
      <c r="W1249" s="25"/>
      <c r="X1249" s="25"/>
      <c r="Y1249" s="25"/>
      <c r="Z1249" s="25"/>
      <c r="AA1249" s="25"/>
      <c r="AB1249" s="25"/>
      <c r="AC1249" s="25"/>
      <c r="AD1249" s="25"/>
      <c r="AE1249" s="25"/>
      <c r="AF1249" s="25"/>
    </row>
    <row r="1250" spans="1:32" s="2" customFormat="1" ht="110.25" customHeight="1" x14ac:dyDescent="0.25">
      <c r="A1250" s="8" t="str">
        <f>A1247</f>
        <v>7.1.1.1</v>
      </c>
      <c r="B1250" s="6" t="s">
        <v>1599</v>
      </c>
      <c r="C1250" s="17">
        <v>0</v>
      </c>
      <c r="D1250" s="17">
        <v>0</v>
      </c>
      <c r="E1250" s="17">
        <v>0</v>
      </c>
      <c r="F1250" s="17">
        <f t="shared" si="295"/>
        <v>0</v>
      </c>
      <c r="G1250" s="17" t="s">
        <v>10</v>
      </c>
      <c r="H1250" s="17" t="s">
        <v>10</v>
      </c>
      <c r="I1250" s="17">
        <f>IFERROR((F1250*G1250*H1250)/1000,0)</f>
        <v>0</v>
      </c>
      <c r="J1250" s="25"/>
      <c r="K1250" s="25"/>
      <c r="L1250" s="25"/>
      <c r="M1250" s="25"/>
      <c r="N1250" s="25"/>
      <c r="O1250" s="25"/>
      <c r="P1250" s="25"/>
      <c r="Q1250" s="25"/>
      <c r="R1250" s="25"/>
      <c r="S1250" s="25"/>
      <c r="T1250" s="25"/>
      <c r="U1250" s="25"/>
      <c r="V1250" s="25"/>
      <c r="W1250" s="25"/>
      <c r="X1250" s="25"/>
      <c r="Y1250" s="25"/>
      <c r="Z1250" s="25"/>
      <c r="AA1250" s="25"/>
      <c r="AB1250" s="25"/>
      <c r="AC1250" s="25"/>
      <c r="AD1250" s="25"/>
      <c r="AE1250" s="25"/>
      <c r="AF1250" s="25"/>
    </row>
    <row r="1251" spans="1:32" s="2" customFormat="1" ht="31.5" customHeight="1" x14ac:dyDescent="0.25">
      <c r="A1251" s="8" t="s">
        <v>256</v>
      </c>
      <c r="B1251" s="6" t="s">
        <v>170</v>
      </c>
      <c r="C1251" s="17">
        <v>0</v>
      </c>
      <c r="D1251" s="17">
        <v>0</v>
      </c>
      <c r="E1251" s="17">
        <v>0</v>
      </c>
      <c r="F1251" s="17">
        <f t="shared" si="295"/>
        <v>0</v>
      </c>
      <c r="G1251" s="17">
        <v>1655633.68</v>
      </c>
      <c r="H1251" s="17">
        <f>5.61/5.37</f>
        <v>1.0446927374301676</v>
      </c>
      <c r="I1251" s="17">
        <f t="shared" ref="I1251:I1253" si="296">(F1251*G1251*H1251)/1000</f>
        <v>0</v>
      </c>
      <c r="J1251" s="25"/>
      <c r="K1251" s="25"/>
      <c r="L1251" s="25"/>
      <c r="M1251" s="25"/>
      <c r="N1251" s="25"/>
      <c r="O1251" s="25"/>
      <c r="P1251" s="25"/>
      <c r="Q1251" s="25"/>
      <c r="R1251" s="25"/>
      <c r="S1251" s="25"/>
      <c r="T1251" s="25"/>
      <c r="U1251" s="25"/>
      <c r="V1251" s="25"/>
      <c r="W1251" s="25"/>
      <c r="X1251" s="25"/>
      <c r="Y1251" s="25"/>
      <c r="Z1251" s="25"/>
      <c r="AA1251" s="25"/>
      <c r="AB1251" s="25"/>
      <c r="AC1251" s="25"/>
      <c r="AD1251" s="25"/>
      <c r="AE1251" s="25"/>
      <c r="AF1251" s="25"/>
    </row>
    <row r="1252" spans="1:32" s="2" customFormat="1" ht="15.75" customHeight="1" x14ac:dyDescent="0.25">
      <c r="A1252" s="8" t="s">
        <v>604</v>
      </c>
      <c r="B1252" s="6" t="s">
        <v>1600</v>
      </c>
      <c r="C1252" s="17">
        <v>0</v>
      </c>
      <c r="D1252" s="17">
        <v>0</v>
      </c>
      <c r="E1252" s="17">
        <v>0</v>
      </c>
      <c r="F1252" s="17">
        <f t="shared" si="295"/>
        <v>0</v>
      </c>
      <c r="G1252" s="17">
        <v>1738822.65</v>
      </c>
      <c r="H1252" s="17">
        <f>$H$23</f>
        <v>1.0374331550802138</v>
      </c>
      <c r="I1252" s="17">
        <f t="shared" si="296"/>
        <v>0</v>
      </c>
      <c r="J1252" s="25"/>
      <c r="K1252" s="25"/>
      <c r="L1252" s="25"/>
      <c r="M1252" s="25"/>
      <c r="N1252" s="25"/>
      <c r="O1252" s="25"/>
      <c r="P1252" s="25"/>
      <c r="Q1252" s="25"/>
      <c r="R1252" s="25"/>
      <c r="S1252" s="25"/>
      <c r="T1252" s="25"/>
      <c r="U1252" s="25"/>
      <c r="V1252" s="25"/>
      <c r="W1252" s="25"/>
      <c r="X1252" s="25"/>
      <c r="Y1252" s="25"/>
      <c r="Z1252" s="25"/>
      <c r="AA1252" s="25"/>
      <c r="AB1252" s="25"/>
      <c r="AC1252" s="25"/>
      <c r="AD1252" s="25"/>
      <c r="AE1252" s="25"/>
      <c r="AF1252" s="25"/>
    </row>
    <row r="1253" spans="1:32" s="2" customFormat="1" ht="15.75" customHeight="1" x14ac:dyDescent="0.25">
      <c r="A1253" s="8" t="s">
        <v>605</v>
      </c>
      <c r="B1253" s="6" t="s">
        <v>1601</v>
      </c>
      <c r="C1253" s="17">
        <v>0</v>
      </c>
      <c r="D1253" s="17">
        <v>0</v>
      </c>
      <c r="E1253" s="17">
        <v>0</v>
      </c>
      <c r="F1253" s="17">
        <f t="shared" si="295"/>
        <v>0</v>
      </c>
      <c r="G1253" s="17">
        <v>2951447.12</v>
      </c>
      <c r="H1253" s="17">
        <f>$H$23</f>
        <v>1.0374331550802138</v>
      </c>
      <c r="I1253" s="17">
        <f t="shared" si="296"/>
        <v>0</v>
      </c>
      <c r="J1253" s="25"/>
      <c r="K1253" s="25"/>
      <c r="L1253" s="25"/>
      <c r="M1253" s="25"/>
      <c r="N1253" s="25"/>
      <c r="O1253" s="25"/>
      <c r="P1253" s="25"/>
      <c r="Q1253" s="25"/>
      <c r="R1253" s="25"/>
      <c r="S1253" s="25"/>
      <c r="T1253" s="25"/>
      <c r="U1253" s="25"/>
      <c r="V1253" s="25"/>
      <c r="W1253" s="25"/>
      <c r="X1253" s="25"/>
      <c r="Y1253" s="25"/>
      <c r="Z1253" s="25"/>
      <c r="AA1253" s="25"/>
      <c r="AB1253" s="25"/>
      <c r="AC1253" s="25"/>
      <c r="AD1253" s="25"/>
      <c r="AE1253" s="25"/>
      <c r="AF1253" s="25"/>
    </row>
    <row r="1254" spans="1:32" s="2" customFormat="1" ht="15.75" customHeight="1" x14ac:dyDescent="0.25">
      <c r="A1254" s="8" t="str">
        <f>$A$19</f>
        <v>1.1.1.1</v>
      </c>
      <c r="B1254" s="6" t="s">
        <v>1602</v>
      </c>
      <c r="C1254" s="17">
        <v>0</v>
      </c>
      <c r="D1254" s="17">
        <v>0</v>
      </c>
      <c r="E1254" s="17">
        <v>0</v>
      </c>
      <c r="F1254" s="17">
        <f t="shared" si="295"/>
        <v>0</v>
      </c>
      <c r="G1254" s="17" t="s">
        <v>10</v>
      </c>
      <c r="H1254" s="17" t="s">
        <v>10</v>
      </c>
      <c r="I1254" s="17">
        <f>IFERROR((F1254*G1254*H1254)/1000,0)</f>
        <v>0</v>
      </c>
      <c r="J1254" s="25"/>
      <c r="K1254" s="25"/>
      <c r="L1254" s="25"/>
      <c r="M1254" s="25"/>
      <c r="N1254" s="25"/>
      <c r="O1254" s="25"/>
      <c r="P1254" s="25"/>
      <c r="Q1254" s="25"/>
      <c r="R1254" s="25"/>
      <c r="S1254" s="25"/>
      <c r="T1254" s="25"/>
      <c r="U1254" s="25"/>
      <c r="V1254" s="25"/>
      <c r="W1254" s="25"/>
      <c r="X1254" s="25"/>
      <c r="Y1254" s="25"/>
      <c r="Z1254" s="25"/>
      <c r="AA1254" s="25"/>
      <c r="AB1254" s="25"/>
      <c r="AC1254" s="25"/>
      <c r="AD1254" s="25"/>
      <c r="AE1254" s="25"/>
      <c r="AF1254" s="25"/>
    </row>
    <row r="1255" spans="1:32" s="2" customFormat="1" ht="15.75" customHeight="1" x14ac:dyDescent="0.25">
      <c r="A1255" s="8" t="s">
        <v>607</v>
      </c>
      <c r="B1255" s="6" t="s">
        <v>170</v>
      </c>
      <c r="C1255" s="17">
        <v>0</v>
      </c>
      <c r="D1255" s="17">
        <v>0</v>
      </c>
      <c r="E1255" s="17">
        <v>0</v>
      </c>
      <c r="F1255" s="17">
        <f t="shared" si="295"/>
        <v>0</v>
      </c>
      <c r="G1255" s="17">
        <v>620297.25</v>
      </c>
      <c r="H1255" s="17">
        <f t="shared" ref="H1255:H1256" si="297">$H$23</f>
        <v>1.0374331550802138</v>
      </c>
      <c r="I1255" s="17">
        <f t="shared" ref="I1255:I1256" si="298">(F1255*G1255*H1255)/1000</f>
        <v>0</v>
      </c>
      <c r="J1255" s="25"/>
      <c r="K1255" s="25"/>
      <c r="L1255" s="25"/>
      <c r="M1255" s="25"/>
      <c r="N1255" s="25"/>
      <c r="O1255" s="25"/>
      <c r="P1255" s="25"/>
      <c r="Q1255" s="25"/>
      <c r="R1255" s="25"/>
      <c r="S1255" s="25"/>
      <c r="T1255" s="25"/>
      <c r="U1255" s="25"/>
      <c r="V1255" s="25"/>
      <c r="W1255" s="25"/>
      <c r="X1255" s="25"/>
      <c r="Y1255" s="25"/>
      <c r="Z1255" s="25"/>
      <c r="AA1255" s="25"/>
      <c r="AB1255" s="25"/>
      <c r="AC1255" s="25"/>
      <c r="AD1255" s="25"/>
      <c r="AE1255" s="25"/>
      <c r="AF1255" s="25"/>
    </row>
    <row r="1256" spans="1:32" s="2" customFormat="1" ht="15.75" customHeight="1" x14ac:dyDescent="0.25">
      <c r="A1256" s="8" t="s">
        <v>608</v>
      </c>
      <c r="B1256" s="6" t="s">
        <v>1600</v>
      </c>
      <c r="C1256" s="17">
        <v>0</v>
      </c>
      <c r="D1256" s="17">
        <v>0</v>
      </c>
      <c r="E1256" s="17">
        <v>0</v>
      </c>
      <c r="F1256" s="17">
        <f t="shared" si="295"/>
        <v>0</v>
      </c>
      <c r="G1256" s="17">
        <v>1392162.3</v>
      </c>
      <c r="H1256" s="17">
        <f t="shared" si="297"/>
        <v>1.0374331550802138</v>
      </c>
      <c r="I1256" s="17">
        <f t="shared" si="298"/>
        <v>0</v>
      </c>
      <c r="J1256" s="25"/>
      <c r="K1256" s="25"/>
      <c r="L1256" s="25"/>
      <c r="M1256" s="25"/>
      <c r="N1256" s="25"/>
      <c r="O1256" s="25"/>
      <c r="P1256" s="25"/>
      <c r="Q1256" s="25"/>
      <c r="R1256" s="25"/>
      <c r="S1256" s="25"/>
      <c r="T1256" s="25"/>
      <c r="U1256" s="25"/>
      <c r="V1256" s="25"/>
      <c r="W1256" s="25"/>
      <c r="X1256" s="25"/>
      <c r="Y1256" s="25"/>
      <c r="Z1256" s="25"/>
      <c r="AA1256" s="25"/>
      <c r="AB1256" s="25"/>
      <c r="AC1256" s="25"/>
      <c r="AD1256" s="25"/>
      <c r="AE1256" s="25"/>
      <c r="AF1256" s="25"/>
    </row>
    <row r="1257" spans="1:32" s="2" customFormat="1" ht="15.75" customHeight="1" x14ac:dyDescent="0.25">
      <c r="A1257" s="8" t="str">
        <f t="shared" ref="A1257:A1258" si="299">$A$19</f>
        <v>1.1.1.1</v>
      </c>
      <c r="B1257" s="6" t="s">
        <v>209</v>
      </c>
      <c r="C1257" s="17">
        <v>0</v>
      </c>
      <c r="D1257" s="17">
        <v>0</v>
      </c>
      <c r="E1257" s="17">
        <v>0</v>
      </c>
      <c r="F1257" s="17">
        <f t="shared" si="295"/>
        <v>0</v>
      </c>
      <c r="G1257" s="17" t="s">
        <v>10</v>
      </c>
      <c r="H1257" s="17" t="s">
        <v>10</v>
      </c>
      <c r="I1257" s="17">
        <v>0</v>
      </c>
      <c r="J1257" s="25"/>
      <c r="K1257" s="25"/>
      <c r="L1257" s="25"/>
      <c r="M1257" s="25"/>
      <c r="N1257" s="25"/>
      <c r="O1257" s="25"/>
      <c r="P1257" s="25"/>
      <c r="Q1257" s="25"/>
      <c r="R1257" s="25"/>
      <c r="S1257" s="25"/>
      <c r="T1257" s="25"/>
      <c r="U1257" s="25"/>
      <c r="V1257" s="25"/>
      <c r="W1257" s="25"/>
      <c r="X1257" s="25"/>
      <c r="Y1257" s="25"/>
      <c r="Z1257" s="25"/>
      <c r="AA1257" s="25"/>
      <c r="AB1257" s="25"/>
      <c r="AC1257" s="25"/>
      <c r="AD1257" s="25"/>
      <c r="AE1257" s="25"/>
      <c r="AF1257" s="25"/>
    </row>
    <row r="1258" spans="1:32" s="2" customFormat="1" ht="15.75" customHeight="1" x14ac:dyDescent="0.25">
      <c r="A1258" s="8" t="str">
        <f t="shared" si="299"/>
        <v>1.1.1.1</v>
      </c>
      <c r="B1258" s="6" t="s">
        <v>1603</v>
      </c>
      <c r="C1258" s="17">
        <v>0</v>
      </c>
      <c r="D1258" s="17">
        <v>0</v>
      </c>
      <c r="E1258" s="17">
        <v>0</v>
      </c>
      <c r="F1258" s="17">
        <f t="shared" si="295"/>
        <v>0</v>
      </c>
      <c r="G1258" s="17" t="s">
        <v>10</v>
      </c>
      <c r="H1258" s="17" t="s">
        <v>10</v>
      </c>
      <c r="I1258" s="17">
        <f>IFERROR((F1258*G1258*H1258)/1000,0)</f>
        <v>0</v>
      </c>
      <c r="J1258" s="25"/>
      <c r="K1258" s="25"/>
      <c r="L1258" s="25"/>
      <c r="M1258" s="25"/>
      <c r="N1258" s="25"/>
      <c r="O1258" s="25"/>
      <c r="P1258" s="25"/>
      <c r="Q1258" s="25"/>
      <c r="R1258" s="25"/>
      <c r="S1258" s="25"/>
      <c r="T1258" s="25"/>
      <c r="U1258" s="25"/>
      <c r="V1258" s="25"/>
      <c r="W1258" s="25"/>
      <c r="X1258" s="25"/>
      <c r="Y1258" s="25"/>
      <c r="Z1258" s="25"/>
      <c r="AA1258" s="25"/>
      <c r="AB1258" s="25"/>
      <c r="AC1258" s="25"/>
      <c r="AD1258" s="25"/>
      <c r="AE1258" s="25"/>
      <c r="AF1258" s="25"/>
    </row>
    <row r="1259" spans="1:32" s="2" customFormat="1" ht="15.75" customHeight="1" x14ac:dyDescent="0.25">
      <c r="A1259" s="8" t="s">
        <v>609</v>
      </c>
      <c r="B1259" s="6" t="s">
        <v>170</v>
      </c>
      <c r="C1259" s="17">
        <v>40.451000000000001</v>
      </c>
      <c r="D1259" s="17">
        <v>23.475999999999999</v>
      </c>
      <c r="E1259" s="17">
        <f>31.501+9.786</f>
        <v>41.286999999999999</v>
      </c>
      <c r="F1259" s="17">
        <f>(C1259+D1259+E1259)/3</f>
        <v>35.071333333333335</v>
      </c>
      <c r="G1259" s="17">
        <v>2182048.0699999998</v>
      </c>
      <c r="H1259" s="17">
        <f t="shared" ref="H1259:H1261" si="300">$H$23</f>
        <v>1.0374331550802138</v>
      </c>
      <c r="I1259" s="17">
        <f>(F1259*G1259*H1259)/1000</f>
        <v>79391.994819205196</v>
      </c>
      <c r="J1259" s="25"/>
      <c r="K1259" s="25"/>
      <c r="L1259" s="25"/>
      <c r="M1259" s="25"/>
      <c r="N1259" s="25"/>
      <c r="O1259" s="25"/>
      <c r="P1259" s="25"/>
      <c r="Q1259" s="25"/>
      <c r="R1259" s="25"/>
      <c r="S1259" s="25"/>
      <c r="T1259" s="25"/>
      <c r="U1259" s="25"/>
      <c r="V1259" s="25"/>
      <c r="W1259" s="25"/>
      <c r="X1259" s="25"/>
      <c r="Y1259" s="25"/>
      <c r="Z1259" s="25"/>
      <c r="AA1259" s="25"/>
      <c r="AB1259" s="25"/>
      <c r="AC1259" s="25"/>
      <c r="AD1259" s="25"/>
      <c r="AE1259" s="25"/>
      <c r="AF1259" s="25"/>
    </row>
    <row r="1260" spans="1:32" s="2" customFormat="1" ht="15.75" customHeight="1" x14ac:dyDescent="0.25">
      <c r="A1260" s="8" t="s">
        <v>611</v>
      </c>
      <c r="B1260" s="6" t="s">
        <v>1600</v>
      </c>
      <c r="C1260" s="17">
        <v>0</v>
      </c>
      <c r="D1260" s="17">
        <v>0</v>
      </c>
      <c r="E1260" s="17">
        <v>0</v>
      </c>
      <c r="F1260" s="17">
        <f t="shared" ref="F1260:F1261" si="301">(C1260+D1260+E1260)/3</f>
        <v>0</v>
      </c>
      <c r="G1260" s="17">
        <v>1208592.6200000001</v>
      </c>
      <c r="H1260" s="17">
        <f t="shared" si="300"/>
        <v>1.0374331550802138</v>
      </c>
      <c r="I1260" s="17">
        <f t="shared" ref="I1260:I1261" si="302">(F1260*G1260*H1260)/1000</f>
        <v>0</v>
      </c>
      <c r="J1260" s="25"/>
      <c r="K1260" s="25"/>
      <c r="L1260" s="25"/>
      <c r="M1260" s="25"/>
      <c r="N1260" s="25"/>
      <c r="O1260" s="25"/>
      <c r="P1260" s="25"/>
      <c r="Q1260" s="25"/>
      <c r="R1260" s="25"/>
      <c r="S1260" s="25"/>
      <c r="T1260" s="25"/>
      <c r="U1260" s="25"/>
      <c r="V1260" s="25"/>
      <c r="W1260" s="25"/>
      <c r="X1260" s="25"/>
      <c r="Y1260" s="25"/>
      <c r="Z1260" s="25"/>
      <c r="AA1260" s="25"/>
      <c r="AB1260" s="25"/>
      <c r="AC1260" s="25"/>
      <c r="AD1260" s="25"/>
      <c r="AE1260" s="25"/>
      <c r="AF1260" s="25"/>
    </row>
    <row r="1261" spans="1:32" s="2" customFormat="1" ht="15.75" customHeight="1" x14ac:dyDescent="0.25">
      <c r="A1261" s="8" t="s">
        <v>612</v>
      </c>
      <c r="B1261" s="6" t="s">
        <v>1601</v>
      </c>
      <c r="C1261" s="17">
        <v>0</v>
      </c>
      <c r="D1261" s="17">
        <v>0</v>
      </c>
      <c r="E1261" s="17">
        <v>0</v>
      </c>
      <c r="F1261" s="17">
        <f t="shared" si="301"/>
        <v>0</v>
      </c>
      <c r="G1261" s="17">
        <v>3271487.61</v>
      </c>
      <c r="H1261" s="17">
        <f t="shared" si="300"/>
        <v>1.0374331550802138</v>
      </c>
      <c r="I1261" s="17">
        <f t="shared" si="302"/>
        <v>0</v>
      </c>
      <c r="J1261" s="25"/>
      <c r="K1261" s="25"/>
      <c r="L1261" s="25"/>
      <c r="M1261" s="25"/>
      <c r="N1261" s="25"/>
      <c r="O1261" s="25"/>
      <c r="P1261" s="25"/>
      <c r="Q1261" s="25"/>
      <c r="R1261" s="25"/>
      <c r="S1261" s="25"/>
      <c r="T1261" s="25"/>
      <c r="U1261" s="25"/>
      <c r="V1261" s="25"/>
      <c r="W1261" s="25"/>
      <c r="X1261" s="25"/>
      <c r="Y1261" s="25"/>
      <c r="Z1261" s="25"/>
      <c r="AA1261" s="25"/>
      <c r="AB1261" s="25"/>
      <c r="AC1261" s="25"/>
      <c r="AD1261" s="25"/>
      <c r="AE1261" s="25"/>
      <c r="AF1261" s="25"/>
    </row>
    <row r="1262" spans="1:32" s="2" customFormat="1" ht="15.75" customHeight="1" x14ac:dyDescent="0.25">
      <c r="A1262" s="8" t="str">
        <f t="shared" ref="A1262" si="303">$A$19</f>
        <v>1.1.1.1</v>
      </c>
      <c r="B1262" s="6" t="s">
        <v>1602</v>
      </c>
      <c r="C1262" s="17">
        <v>0</v>
      </c>
      <c r="D1262" s="17">
        <v>0</v>
      </c>
      <c r="E1262" s="17">
        <v>0</v>
      </c>
      <c r="F1262" s="17">
        <f>(C1262+D1262+E1262)/3</f>
        <v>0</v>
      </c>
      <c r="G1262" s="17" t="s">
        <v>10</v>
      </c>
      <c r="H1262" s="17" t="s">
        <v>10</v>
      </c>
      <c r="I1262" s="17">
        <f>IFERROR((F1262*G1262*H1262)/1000,0)</f>
        <v>0</v>
      </c>
      <c r="J1262" s="25"/>
      <c r="K1262" s="25"/>
      <c r="L1262" s="25"/>
      <c r="M1262" s="25"/>
      <c r="N1262" s="25"/>
      <c r="O1262" s="25"/>
      <c r="P1262" s="25"/>
      <c r="Q1262" s="25"/>
      <c r="R1262" s="25"/>
      <c r="S1262" s="25"/>
      <c r="T1262" s="25"/>
      <c r="U1262" s="25"/>
      <c r="V1262" s="25"/>
      <c r="W1262" s="25"/>
      <c r="X1262" s="25"/>
      <c r="Y1262" s="25"/>
      <c r="Z1262" s="25"/>
      <c r="AA1262" s="25"/>
      <c r="AB1262" s="25"/>
      <c r="AC1262" s="25"/>
      <c r="AD1262" s="25"/>
      <c r="AE1262" s="25"/>
      <c r="AF1262" s="25"/>
    </row>
    <row r="1263" spans="1:32" s="2" customFormat="1" ht="15.75" customHeight="1" x14ac:dyDescent="0.25">
      <c r="A1263" s="8" t="s">
        <v>613</v>
      </c>
      <c r="B1263" s="6" t="s">
        <v>1600</v>
      </c>
      <c r="C1263" s="17">
        <v>0</v>
      </c>
      <c r="D1263" s="17">
        <v>0</v>
      </c>
      <c r="E1263" s="17">
        <v>0</v>
      </c>
      <c r="F1263" s="17">
        <f>(C1263+D1263+E1263)/3</f>
        <v>0</v>
      </c>
      <c r="G1263" s="17">
        <v>1221834.6100000001</v>
      </c>
      <c r="H1263" s="17">
        <f t="shared" ref="H1263" si="304">$H$23</f>
        <v>1.0374331550802138</v>
      </c>
      <c r="I1263" s="17">
        <f>(F1263*G1263*H1263)/1000</f>
        <v>0</v>
      </c>
      <c r="J1263" s="25"/>
      <c r="K1263" s="25"/>
      <c r="L1263" s="25"/>
      <c r="M1263" s="25"/>
      <c r="N1263" s="25"/>
      <c r="O1263" s="25"/>
      <c r="P1263" s="25"/>
      <c r="Q1263" s="25"/>
      <c r="R1263" s="25"/>
      <c r="S1263" s="25"/>
      <c r="T1263" s="25"/>
      <c r="U1263" s="25"/>
      <c r="V1263" s="25"/>
      <c r="W1263" s="25"/>
      <c r="X1263" s="25"/>
      <c r="Y1263" s="25"/>
      <c r="Z1263" s="25"/>
      <c r="AA1263" s="25"/>
      <c r="AB1263" s="25"/>
      <c r="AC1263" s="25"/>
      <c r="AD1263" s="25"/>
      <c r="AE1263" s="25"/>
      <c r="AF1263" s="25"/>
    </row>
    <row r="1264" spans="1:32" s="2" customFormat="1" ht="15.75" customHeight="1" x14ac:dyDescent="0.25">
      <c r="A1264" s="8" t="s">
        <v>71</v>
      </c>
      <c r="B1264" s="6" t="s">
        <v>34</v>
      </c>
      <c r="C1264" s="17">
        <f>SUM(C1268:C1269)+SUM(C1272:C1273)+SUM(C1275:C1275)</f>
        <v>9.9749999999999996</v>
      </c>
      <c r="D1264" s="17">
        <f t="shared" ref="D1264:E1264" si="305">SUM(D1268:D1269)+SUM(D1272:D1273)+SUM(D1275:D1275)</f>
        <v>3.5659999999999994</v>
      </c>
      <c r="E1264" s="17">
        <f t="shared" si="305"/>
        <v>4.9560000000000004</v>
      </c>
      <c r="F1264" s="17">
        <f>(C1264+D1264+E1264)/3</f>
        <v>6.1656666666666666</v>
      </c>
      <c r="G1264" s="17" t="s">
        <v>10</v>
      </c>
      <c r="H1264" s="17" t="s">
        <v>10</v>
      </c>
      <c r="I1264" s="17">
        <f t="shared" ref="I1264" si="306">SUM(I1268:I1269)+SUM(I1272:I1273)+SUM(I1275:I1275)</f>
        <v>12047.641183839678</v>
      </c>
      <c r="J1264" s="25"/>
      <c r="K1264" s="25"/>
      <c r="L1264" s="25"/>
      <c r="M1264" s="25"/>
      <c r="N1264" s="25"/>
      <c r="O1264" s="25"/>
      <c r="P1264" s="25"/>
      <c r="Q1264" s="25"/>
      <c r="R1264" s="25"/>
      <c r="S1264" s="25"/>
      <c r="T1264" s="25"/>
      <c r="U1264" s="25"/>
      <c r="V1264" s="25"/>
      <c r="W1264" s="25"/>
      <c r="X1264" s="25"/>
      <c r="Y1264" s="25"/>
      <c r="Z1264" s="25"/>
      <c r="AA1264" s="25"/>
      <c r="AB1264" s="25"/>
      <c r="AC1264" s="25"/>
      <c r="AD1264" s="25"/>
      <c r="AE1264" s="25"/>
      <c r="AF1264" s="25"/>
    </row>
    <row r="1265" spans="1:32" s="2" customFormat="1" ht="15.75" customHeight="1" x14ac:dyDescent="0.25">
      <c r="A1265" s="8" t="str">
        <f>$A$36</f>
        <v>1.1.1.2.1.1</v>
      </c>
      <c r="B1265" s="6" t="s">
        <v>602</v>
      </c>
      <c r="C1265" s="17">
        <v>0</v>
      </c>
      <c r="D1265" s="17">
        <v>0</v>
      </c>
      <c r="E1265" s="17">
        <v>0</v>
      </c>
      <c r="F1265" s="17">
        <f>(C1265+D1265+E1265)/3</f>
        <v>0</v>
      </c>
      <c r="G1265" s="17" t="s">
        <v>10</v>
      </c>
      <c r="H1265" s="17" t="s">
        <v>10</v>
      </c>
      <c r="I1265" s="17">
        <f>IFERROR((F1265*G1265*H1265)/1000,0)</f>
        <v>0</v>
      </c>
      <c r="J1265" s="25"/>
      <c r="K1265" s="25"/>
      <c r="L1265" s="25"/>
      <c r="M1265" s="25"/>
      <c r="N1265" s="25"/>
      <c r="O1265" s="25"/>
      <c r="P1265" s="25"/>
      <c r="Q1265" s="25"/>
      <c r="R1265" s="25"/>
      <c r="S1265" s="25"/>
      <c r="T1265" s="25"/>
      <c r="U1265" s="25"/>
      <c r="V1265" s="25"/>
      <c r="W1265" s="25"/>
      <c r="X1265" s="25"/>
      <c r="Y1265" s="25"/>
      <c r="Z1265" s="25"/>
      <c r="AA1265" s="25"/>
      <c r="AB1265" s="25"/>
      <c r="AC1265" s="25"/>
      <c r="AD1265" s="25"/>
      <c r="AE1265" s="25"/>
      <c r="AF1265" s="25"/>
    </row>
    <row r="1266" spans="1:32" s="2" customFormat="1" ht="15.75" customHeight="1" x14ac:dyDescent="0.25">
      <c r="A1266" s="8" t="str">
        <f>$A$36</f>
        <v>1.1.1.2.1.1</v>
      </c>
      <c r="B1266" s="6" t="s">
        <v>202</v>
      </c>
      <c r="C1266" s="17">
        <v>0</v>
      </c>
      <c r="D1266" s="17">
        <v>0</v>
      </c>
      <c r="E1266" s="17">
        <v>0</v>
      </c>
      <c r="F1266" s="17">
        <f t="shared" ref="F1266" si="307">(C1266+D1266+E1266)/3</f>
        <v>0</v>
      </c>
      <c r="G1266" s="17" t="s">
        <v>10</v>
      </c>
      <c r="H1266" s="17" t="s">
        <v>10</v>
      </c>
      <c r="I1266" s="17">
        <v>0</v>
      </c>
      <c r="J1266" s="25"/>
      <c r="K1266" s="25"/>
      <c r="L1266" s="25"/>
      <c r="M1266" s="25"/>
      <c r="N1266" s="25"/>
      <c r="O1266" s="25"/>
      <c r="P1266" s="25"/>
      <c r="Q1266" s="25"/>
      <c r="R1266" s="25"/>
      <c r="S1266" s="25"/>
      <c r="T1266" s="25"/>
      <c r="U1266" s="25"/>
      <c r="V1266" s="25"/>
      <c r="W1266" s="25"/>
      <c r="X1266" s="25"/>
      <c r="Y1266" s="25"/>
      <c r="Z1266" s="25"/>
      <c r="AA1266" s="25"/>
      <c r="AB1266" s="25"/>
      <c r="AC1266" s="25"/>
      <c r="AD1266" s="25"/>
      <c r="AE1266" s="25"/>
      <c r="AF1266" s="25"/>
    </row>
    <row r="1267" spans="1:32" s="2" customFormat="1" ht="15.75" customHeight="1" x14ac:dyDescent="0.25">
      <c r="A1267" s="8" t="str">
        <f>$A$36</f>
        <v>1.1.1.2.1.1</v>
      </c>
      <c r="B1267" s="6" t="s">
        <v>1603</v>
      </c>
      <c r="C1267" s="17">
        <v>0</v>
      </c>
      <c r="D1267" s="17">
        <v>0</v>
      </c>
      <c r="E1267" s="17">
        <v>0</v>
      </c>
      <c r="F1267" s="17">
        <f>(C1267+D1267+E1267)/3</f>
        <v>0</v>
      </c>
      <c r="G1267" s="17" t="s">
        <v>10</v>
      </c>
      <c r="H1267" s="17" t="s">
        <v>10</v>
      </c>
      <c r="I1267" s="17">
        <f>IFERROR((F1267*G1267*H1267)/1000,0)</f>
        <v>0</v>
      </c>
      <c r="J1267" s="25"/>
      <c r="K1267" s="25"/>
      <c r="L1267" s="25"/>
      <c r="M1267" s="25"/>
      <c r="N1267" s="25"/>
      <c r="O1267" s="25"/>
      <c r="P1267" s="25"/>
      <c r="Q1267" s="25"/>
      <c r="R1267" s="25"/>
      <c r="S1267" s="25"/>
      <c r="T1267" s="25"/>
      <c r="U1267" s="25"/>
      <c r="V1267" s="25"/>
      <c r="W1267" s="25"/>
      <c r="X1267" s="25"/>
      <c r="Y1267" s="25"/>
      <c r="Z1267" s="25"/>
      <c r="AA1267" s="25"/>
      <c r="AB1267" s="25"/>
      <c r="AC1267" s="25"/>
      <c r="AD1267" s="25"/>
      <c r="AE1267" s="25"/>
      <c r="AF1267" s="25"/>
    </row>
    <row r="1268" spans="1:32" s="2" customFormat="1" ht="94.5" customHeight="1" x14ac:dyDescent="0.25">
      <c r="A1268" s="8" t="s">
        <v>257</v>
      </c>
      <c r="B1268" s="6" t="s">
        <v>1600</v>
      </c>
      <c r="C1268" s="17">
        <v>0</v>
      </c>
      <c r="D1268" s="17">
        <v>0</v>
      </c>
      <c r="E1268" s="17">
        <v>0</v>
      </c>
      <c r="F1268" s="17">
        <f t="shared" ref="F1268:F1281" si="308">(C1268+D1268+E1268)/3</f>
        <v>0</v>
      </c>
      <c r="G1268" s="17">
        <v>4429890.99</v>
      </c>
      <c r="H1268" s="17">
        <f t="shared" ref="H1268:H1269" si="309">$H$23</f>
        <v>1.0374331550802138</v>
      </c>
      <c r="I1268" s="17">
        <f t="shared" ref="I1268:I1269" si="310">F1268*G1268*H1268/1000</f>
        <v>0</v>
      </c>
      <c r="J1268" s="25"/>
      <c r="K1268" s="25"/>
      <c r="L1268" s="25"/>
      <c r="M1268" s="25"/>
      <c r="N1268" s="25"/>
      <c r="O1268" s="25"/>
      <c r="P1268" s="25"/>
      <c r="Q1268" s="25"/>
      <c r="R1268" s="25"/>
      <c r="S1268" s="25"/>
      <c r="T1268" s="25"/>
      <c r="U1268" s="25"/>
      <c r="V1268" s="25"/>
      <c r="W1268" s="25"/>
      <c r="X1268" s="25"/>
      <c r="Y1268" s="25"/>
      <c r="Z1268" s="25"/>
      <c r="AA1268" s="25"/>
      <c r="AB1268" s="25"/>
      <c r="AC1268" s="25"/>
      <c r="AD1268" s="25"/>
      <c r="AE1268" s="25"/>
      <c r="AF1268" s="25"/>
    </row>
    <row r="1269" spans="1:32" s="2" customFormat="1" ht="15.75" customHeight="1" x14ac:dyDescent="0.25">
      <c r="A1269" s="8" t="s">
        <v>614</v>
      </c>
      <c r="B1269" s="6" t="s">
        <v>1601</v>
      </c>
      <c r="C1269" s="17">
        <v>0</v>
      </c>
      <c r="D1269" s="17">
        <v>0</v>
      </c>
      <c r="E1269" s="17">
        <v>0</v>
      </c>
      <c r="F1269" s="17">
        <f t="shared" si="308"/>
        <v>0</v>
      </c>
      <c r="G1269" s="17">
        <v>3728657.11</v>
      </c>
      <c r="H1269" s="17">
        <f t="shared" si="309"/>
        <v>1.0374331550802138</v>
      </c>
      <c r="I1269" s="17">
        <f t="shared" si="310"/>
        <v>0</v>
      </c>
      <c r="J1269" s="25"/>
      <c r="K1269" s="25"/>
      <c r="L1269" s="25"/>
      <c r="M1269" s="25"/>
      <c r="N1269" s="25"/>
      <c r="O1269" s="25"/>
      <c r="P1269" s="25"/>
      <c r="Q1269" s="25"/>
      <c r="R1269" s="25"/>
      <c r="S1269" s="25"/>
      <c r="T1269" s="25"/>
      <c r="U1269" s="25"/>
      <c r="V1269" s="25"/>
      <c r="W1269" s="25"/>
      <c r="X1269" s="25"/>
      <c r="Y1269" s="25"/>
      <c r="Z1269" s="25"/>
      <c r="AA1269" s="25"/>
      <c r="AB1269" s="25"/>
      <c r="AC1269" s="25"/>
      <c r="AD1269" s="25"/>
      <c r="AE1269" s="25"/>
      <c r="AF1269" s="25"/>
    </row>
    <row r="1270" spans="1:32" s="2" customFormat="1" ht="15.75" customHeight="1" x14ac:dyDescent="0.25">
      <c r="A1270" s="8" t="str">
        <f>$A$36</f>
        <v>1.1.1.2.1.1</v>
      </c>
      <c r="B1270" s="6" t="s">
        <v>209</v>
      </c>
      <c r="C1270" s="17">
        <v>0</v>
      </c>
      <c r="D1270" s="17">
        <v>0</v>
      </c>
      <c r="E1270" s="17">
        <v>0</v>
      </c>
      <c r="F1270" s="17">
        <f t="shared" si="308"/>
        <v>0</v>
      </c>
      <c r="G1270" s="17" t="s">
        <v>10</v>
      </c>
      <c r="H1270" s="17" t="s">
        <v>10</v>
      </c>
      <c r="I1270" s="17">
        <v>0</v>
      </c>
      <c r="J1270" s="25"/>
      <c r="K1270" s="25"/>
      <c r="L1270" s="25"/>
      <c r="M1270" s="25"/>
      <c r="N1270" s="25"/>
      <c r="O1270" s="25"/>
      <c r="P1270" s="25"/>
      <c r="Q1270" s="25"/>
      <c r="R1270" s="25"/>
      <c r="S1270" s="25"/>
      <c r="T1270" s="25"/>
      <c r="U1270" s="25"/>
      <c r="V1270" s="25"/>
      <c r="W1270" s="25"/>
      <c r="X1270" s="25"/>
      <c r="Y1270" s="25"/>
      <c r="Z1270" s="25"/>
      <c r="AA1270" s="25"/>
      <c r="AB1270" s="25"/>
      <c r="AC1270" s="25"/>
      <c r="AD1270" s="25"/>
      <c r="AE1270" s="25"/>
      <c r="AF1270" s="25"/>
    </row>
    <row r="1271" spans="1:32" s="2" customFormat="1" ht="15.75" customHeight="1" x14ac:dyDescent="0.25">
      <c r="A1271" s="8" t="str">
        <f>$A$36</f>
        <v>1.1.1.2.1.1</v>
      </c>
      <c r="B1271" s="6" t="s">
        <v>1603</v>
      </c>
      <c r="C1271" s="17">
        <v>0</v>
      </c>
      <c r="D1271" s="17">
        <v>0</v>
      </c>
      <c r="E1271" s="17">
        <v>0</v>
      </c>
      <c r="F1271" s="17">
        <f t="shared" si="308"/>
        <v>0</v>
      </c>
      <c r="G1271" s="17" t="s">
        <v>10</v>
      </c>
      <c r="H1271" s="17" t="s">
        <v>10</v>
      </c>
      <c r="I1271" s="17">
        <f>IFERROR((F1271*G1271*H1271)/1000,0)</f>
        <v>0</v>
      </c>
      <c r="J1271" s="25"/>
      <c r="K1271" s="25"/>
      <c r="L1271" s="25"/>
      <c r="M1271" s="25"/>
      <c r="N1271" s="25"/>
      <c r="O1271" s="25"/>
      <c r="P1271" s="25"/>
      <c r="Q1271" s="25"/>
      <c r="R1271" s="25"/>
      <c r="S1271" s="25"/>
      <c r="T1271" s="25"/>
      <c r="U1271" s="25"/>
      <c r="V1271" s="25"/>
      <c r="W1271" s="25"/>
      <c r="X1271" s="25"/>
      <c r="Y1271" s="25"/>
      <c r="Z1271" s="25"/>
      <c r="AA1271" s="25"/>
      <c r="AB1271" s="25"/>
      <c r="AC1271" s="25"/>
      <c r="AD1271" s="25"/>
      <c r="AE1271" s="25"/>
      <c r="AF1271" s="25"/>
    </row>
    <row r="1272" spans="1:32" s="2" customFormat="1" ht="15.75" customHeight="1" x14ac:dyDescent="0.25">
      <c r="A1272" s="8" t="s">
        <v>615</v>
      </c>
      <c r="B1272" s="6" t="s">
        <v>170</v>
      </c>
      <c r="C1272" s="17">
        <v>9.9749999999999996</v>
      </c>
      <c r="D1272" s="17">
        <v>3.5659999999999994</v>
      </c>
      <c r="E1272" s="17">
        <f>4.091+0.865</f>
        <v>4.9560000000000004</v>
      </c>
      <c r="F1272" s="17">
        <f t="shared" si="308"/>
        <v>6.1656666666666666</v>
      </c>
      <c r="G1272" s="17">
        <v>1883483.67</v>
      </c>
      <c r="H1272" s="17">
        <f t="shared" ref="H1272:H1273" si="311">$H$23</f>
        <v>1.0374331550802138</v>
      </c>
      <c r="I1272" s="17">
        <f t="shared" ref="I1272:I1273" si="312">(F1272*G1272*H1272)/1000</f>
        <v>12047.641183839678</v>
      </c>
      <c r="J1272" s="25"/>
      <c r="K1272" s="25"/>
      <c r="L1272" s="25"/>
      <c r="M1272" s="25"/>
      <c r="N1272" s="25"/>
      <c r="O1272" s="25"/>
      <c r="P1272" s="25"/>
      <c r="Q1272" s="25"/>
      <c r="R1272" s="25"/>
      <c r="S1272" s="25"/>
      <c r="T1272" s="25"/>
      <c r="U1272" s="25"/>
      <c r="V1272" s="25"/>
      <c r="W1272" s="25"/>
      <c r="X1272" s="25"/>
      <c r="Y1272" s="25"/>
      <c r="Z1272" s="25"/>
      <c r="AA1272" s="25"/>
      <c r="AB1272" s="25"/>
      <c r="AC1272" s="25"/>
      <c r="AD1272" s="25"/>
      <c r="AE1272" s="25"/>
      <c r="AF1272" s="25"/>
    </row>
    <row r="1273" spans="1:32" s="2" customFormat="1" ht="15.75" customHeight="1" x14ac:dyDescent="0.25">
      <c r="A1273" s="8" t="s">
        <v>616</v>
      </c>
      <c r="B1273" s="6" t="s">
        <v>1600</v>
      </c>
      <c r="C1273" s="17">
        <v>0</v>
      </c>
      <c r="D1273" s="17">
        <v>0</v>
      </c>
      <c r="E1273" s="17">
        <v>0</v>
      </c>
      <c r="F1273" s="17">
        <f t="shared" si="308"/>
        <v>0</v>
      </c>
      <c r="G1273" s="17">
        <v>3280248.07</v>
      </c>
      <c r="H1273" s="17">
        <f t="shared" si="311"/>
        <v>1.0374331550802138</v>
      </c>
      <c r="I1273" s="17">
        <f t="shared" si="312"/>
        <v>0</v>
      </c>
      <c r="J1273" s="25"/>
      <c r="K1273" s="25"/>
      <c r="L1273" s="25"/>
      <c r="M1273" s="25"/>
      <c r="N1273" s="25"/>
      <c r="O1273" s="25"/>
      <c r="P1273" s="25"/>
      <c r="Q1273" s="25"/>
      <c r="R1273" s="25"/>
      <c r="S1273" s="25"/>
      <c r="T1273" s="25"/>
      <c r="U1273" s="25"/>
      <c r="V1273" s="25"/>
      <c r="W1273" s="25"/>
      <c r="X1273" s="25"/>
      <c r="Y1273" s="25"/>
      <c r="Z1273" s="25"/>
      <c r="AA1273" s="25"/>
      <c r="AB1273" s="25"/>
      <c r="AC1273" s="25"/>
      <c r="AD1273" s="25"/>
      <c r="AE1273" s="25"/>
      <c r="AF1273" s="25"/>
    </row>
    <row r="1274" spans="1:32" s="2" customFormat="1" ht="15.75" customHeight="1" x14ac:dyDescent="0.25">
      <c r="A1274" s="8" t="str">
        <f>$A$36</f>
        <v>1.1.1.2.1.1</v>
      </c>
      <c r="B1274" s="6" t="s">
        <v>1602</v>
      </c>
      <c r="C1274" s="17">
        <v>0</v>
      </c>
      <c r="D1274" s="17">
        <v>0</v>
      </c>
      <c r="E1274" s="17">
        <v>0</v>
      </c>
      <c r="F1274" s="17">
        <f t="shared" si="308"/>
        <v>0</v>
      </c>
      <c r="G1274" s="17" t="s">
        <v>10</v>
      </c>
      <c r="H1274" s="17" t="s">
        <v>10</v>
      </c>
      <c r="I1274" s="17">
        <f>IFERROR((F1274*G1274*H1274)/1000,0)</f>
        <v>0</v>
      </c>
      <c r="J1274" s="25"/>
      <c r="K1274" s="25"/>
      <c r="L1274" s="25"/>
      <c r="M1274" s="25"/>
      <c r="N1274" s="25"/>
      <c r="O1274" s="25"/>
      <c r="P1274" s="25"/>
      <c r="Q1274" s="25"/>
      <c r="R1274" s="25"/>
      <c r="S1274" s="25"/>
      <c r="T1274" s="25"/>
      <c r="U1274" s="25"/>
      <c r="V1274" s="25"/>
      <c r="W1274" s="25"/>
      <c r="X1274" s="25"/>
      <c r="Y1274" s="25"/>
      <c r="Z1274" s="25"/>
      <c r="AA1274" s="25"/>
      <c r="AB1274" s="25"/>
      <c r="AC1274" s="25"/>
      <c r="AD1274" s="25"/>
      <c r="AE1274" s="25"/>
      <c r="AF1274" s="25"/>
    </row>
    <row r="1275" spans="1:32" s="2" customFormat="1" ht="110.25" customHeight="1" x14ac:dyDescent="0.25">
      <c r="A1275" s="8" t="s">
        <v>617</v>
      </c>
      <c r="B1275" s="6" t="s">
        <v>1600</v>
      </c>
      <c r="C1275" s="17">
        <v>0</v>
      </c>
      <c r="D1275" s="17">
        <v>0</v>
      </c>
      <c r="E1275" s="17">
        <v>0</v>
      </c>
      <c r="F1275" s="17">
        <f t="shared" si="308"/>
        <v>0</v>
      </c>
      <c r="G1275" s="17">
        <v>1394509.89</v>
      </c>
      <c r="H1275" s="17">
        <f t="shared" ref="H1275" si="313">$H$23</f>
        <v>1.0374331550802138</v>
      </c>
      <c r="I1275" s="17">
        <f>F1275*G1275*H1275/1000</f>
        <v>0</v>
      </c>
      <c r="J1275" s="25"/>
      <c r="K1275" s="25"/>
      <c r="L1275" s="25"/>
      <c r="M1275" s="25"/>
      <c r="N1275" s="25"/>
      <c r="O1275" s="25"/>
      <c r="P1275" s="25"/>
      <c r="Q1275" s="25"/>
      <c r="R1275" s="25"/>
      <c r="S1275" s="25"/>
      <c r="T1275" s="25"/>
      <c r="U1275" s="25"/>
      <c r="V1275" s="25"/>
      <c r="W1275" s="25"/>
      <c r="X1275" s="25"/>
      <c r="Y1275" s="25"/>
      <c r="Z1275" s="25"/>
      <c r="AA1275" s="25"/>
      <c r="AB1275" s="25"/>
      <c r="AC1275" s="25"/>
      <c r="AD1275" s="25"/>
      <c r="AE1275" s="25"/>
      <c r="AF1275" s="25"/>
    </row>
    <row r="1276" spans="1:32" s="2" customFormat="1" ht="31.5" customHeight="1" x14ac:dyDescent="0.25">
      <c r="A1276" s="8" t="s">
        <v>1604</v>
      </c>
      <c r="B1276" s="6" t="s">
        <v>1605</v>
      </c>
      <c r="C1276" s="17">
        <v>0</v>
      </c>
      <c r="D1276" s="17">
        <v>0</v>
      </c>
      <c r="E1276" s="17">
        <v>0</v>
      </c>
      <c r="F1276" s="17">
        <f t="shared" si="308"/>
        <v>0</v>
      </c>
      <c r="G1276" s="17" t="s">
        <v>10</v>
      </c>
      <c r="H1276" s="17" t="s">
        <v>10</v>
      </c>
      <c r="I1276" s="17">
        <f>IFERROR((F1276*G1276*H1276)/1000,0)</f>
        <v>0</v>
      </c>
      <c r="J1276" s="25"/>
      <c r="K1276" s="25"/>
      <c r="L1276" s="25"/>
      <c r="M1276" s="25"/>
      <c r="N1276" s="25"/>
      <c r="O1276" s="25"/>
      <c r="P1276" s="25"/>
      <c r="Q1276" s="25"/>
      <c r="R1276" s="25"/>
      <c r="S1276" s="25"/>
      <c r="T1276" s="25"/>
      <c r="U1276" s="25"/>
      <c r="V1276" s="25"/>
      <c r="W1276" s="25"/>
      <c r="X1276" s="25"/>
      <c r="Y1276" s="25"/>
      <c r="Z1276" s="25"/>
      <c r="AA1276" s="25"/>
      <c r="AB1276" s="25"/>
      <c r="AC1276" s="25"/>
      <c r="AD1276" s="25"/>
      <c r="AE1276" s="25"/>
      <c r="AF1276" s="25"/>
    </row>
    <row r="1277" spans="1:32" s="2" customFormat="1" ht="15.75" customHeight="1" x14ac:dyDescent="0.25">
      <c r="A1277" s="8" t="str">
        <f>$A$48</f>
        <v>1.1.2.1.1</v>
      </c>
      <c r="B1277" s="6" t="s">
        <v>202</v>
      </c>
      <c r="C1277" s="17">
        <v>0</v>
      </c>
      <c r="D1277" s="17">
        <v>0</v>
      </c>
      <c r="E1277" s="17">
        <v>0</v>
      </c>
      <c r="F1277" s="17">
        <f t="shared" si="308"/>
        <v>0</v>
      </c>
      <c r="G1277" s="17" t="s">
        <v>10</v>
      </c>
      <c r="H1277" s="17" t="s">
        <v>10</v>
      </c>
      <c r="I1277" s="17">
        <f>IFERROR((F1277*G1277*H1277)/1000,0)</f>
        <v>0</v>
      </c>
      <c r="J1277" s="25"/>
      <c r="K1277" s="25"/>
      <c r="L1277" s="25"/>
      <c r="M1277" s="25"/>
      <c r="N1277" s="25"/>
      <c r="O1277" s="25"/>
      <c r="P1277" s="25"/>
      <c r="Q1277" s="25"/>
      <c r="R1277" s="25"/>
      <c r="S1277" s="25"/>
      <c r="T1277" s="25"/>
      <c r="U1277" s="25"/>
      <c r="V1277" s="25"/>
      <c r="W1277" s="25"/>
      <c r="X1277" s="25"/>
      <c r="Y1277" s="25"/>
      <c r="Z1277" s="25"/>
      <c r="AA1277" s="25"/>
      <c r="AB1277" s="25"/>
      <c r="AC1277" s="25"/>
      <c r="AD1277" s="25"/>
      <c r="AE1277" s="25"/>
      <c r="AF1277" s="25"/>
    </row>
    <row r="1278" spans="1:32" s="2" customFormat="1" ht="15.75" customHeight="1" x14ac:dyDescent="0.25">
      <c r="A1278" s="8" t="str">
        <f>$A$48</f>
        <v>1.1.2.1.1</v>
      </c>
      <c r="B1278" s="6" t="s">
        <v>1606</v>
      </c>
      <c r="C1278" s="17">
        <v>0</v>
      </c>
      <c r="D1278" s="17">
        <v>0</v>
      </c>
      <c r="E1278" s="17">
        <v>0</v>
      </c>
      <c r="F1278" s="17">
        <f t="shared" si="308"/>
        <v>0</v>
      </c>
      <c r="G1278" s="17" t="s">
        <v>10</v>
      </c>
      <c r="H1278" s="17" t="s">
        <v>10</v>
      </c>
      <c r="I1278" s="17">
        <f>IFERROR((F1278*G1278*H1278)/1000,0)</f>
        <v>0</v>
      </c>
      <c r="J1278" s="25"/>
      <c r="K1278" s="25"/>
      <c r="L1278" s="25"/>
      <c r="M1278" s="25"/>
      <c r="N1278" s="25"/>
      <c r="O1278" s="25"/>
      <c r="P1278" s="25"/>
      <c r="Q1278" s="25"/>
      <c r="R1278" s="25"/>
      <c r="S1278" s="25"/>
      <c r="T1278" s="25"/>
      <c r="U1278" s="25"/>
      <c r="V1278" s="25"/>
      <c r="W1278" s="25"/>
      <c r="X1278" s="25"/>
      <c r="Y1278" s="25"/>
      <c r="Z1278" s="25"/>
      <c r="AA1278" s="25"/>
      <c r="AB1278" s="25"/>
      <c r="AC1278" s="25"/>
      <c r="AD1278" s="25"/>
      <c r="AE1278" s="25"/>
      <c r="AF1278" s="25"/>
    </row>
    <row r="1279" spans="1:32" s="2" customFormat="1" ht="15.75" customHeight="1" x14ac:dyDescent="0.25">
      <c r="A1279" s="8" t="s">
        <v>1607</v>
      </c>
      <c r="B1279" s="6" t="s">
        <v>1601</v>
      </c>
      <c r="C1279" s="17">
        <v>0</v>
      </c>
      <c r="D1279" s="17">
        <v>0</v>
      </c>
      <c r="E1279" s="17">
        <v>0</v>
      </c>
      <c r="F1279" s="17">
        <f t="shared" si="308"/>
        <v>0</v>
      </c>
      <c r="G1279" s="17">
        <v>8274225.0700000003</v>
      </c>
      <c r="H1279" s="17">
        <f t="shared" ref="H1279:H1281" si="314">$H$23</f>
        <v>1.0374331550802138</v>
      </c>
      <c r="I1279" s="17">
        <f t="shared" ref="I1279:I1281" si="315">F1279*G1279*H1279/1000</f>
        <v>0</v>
      </c>
      <c r="J1279" s="25"/>
      <c r="K1279" s="25"/>
      <c r="L1279" s="25"/>
      <c r="M1279" s="25"/>
      <c r="N1279" s="25"/>
      <c r="O1279" s="25"/>
      <c r="P1279" s="25"/>
      <c r="Q1279" s="25"/>
      <c r="R1279" s="25"/>
      <c r="S1279" s="25"/>
      <c r="T1279" s="25"/>
      <c r="U1279" s="25"/>
      <c r="V1279" s="25"/>
      <c r="W1279" s="25"/>
      <c r="X1279" s="25"/>
      <c r="Y1279" s="25"/>
      <c r="Z1279" s="25"/>
      <c r="AA1279" s="25"/>
      <c r="AB1279" s="25"/>
      <c r="AC1279" s="25"/>
      <c r="AD1279" s="25"/>
      <c r="AE1279" s="25"/>
      <c r="AF1279" s="25"/>
    </row>
    <row r="1280" spans="1:32" s="2" customFormat="1" ht="15.75" customHeight="1" x14ac:dyDescent="0.25">
      <c r="A1280" s="8" t="str">
        <f>$A$48</f>
        <v>1.1.2.1.1</v>
      </c>
      <c r="B1280" s="6" t="s">
        <v>1608</v>
      </c>
      <c r="C1280" s="17">
        <v>0</v>
      </c>
      <c r="D1280" s="17">
        <v>0</v>
      </c>
      <c r="E1280" s="17">
        <v>0</v>
      </c>
      <c r="F1280" s="17">
        <f t="shared" si="308"/>
        <v>0</v>
      </c>
      <c r="G1280" s="17">
        <v>9386201.0600000005</v>
      </c>
      <c r="H1280" s="17">
        <f t="shared" si="314"/>
        <v>1.0374331550802138</v>
      </c>
      <c r="I1280" s="17">
        <f t="shared" si="315"/>
        <v>0</v>
      </c>
      <c r="J1280" s="25"/>
      <c r="K1280" s="25"/>
      <c r="L1280" s="25"/>
      <c r="M1280" s="25"/>
      <c r="N1280" s="25"/>
      <c r="O1280" s="25"/>
      <c r="P1280" s="25"/>
      <c r="Q1280" s="25"/>
      <c r="R1280" s="25"/>
      <c r="S1280" s="25"/>
      <c r="T1280" s="25"/>
      <c r="U1280" s="25"/>
      <c r="V1280" s="25"/>
      <c r="W1280" s="25"/>
      <c r="X1280" s="25"/>
      <c r="Y1280" s="25"/>
      <c r="Z1280" s="25"/>
      <c r="AA1280" s="25"/>
      <c r="AB1280" s="25"/>
      <c r="AC1280" s="25"/>
      <c r="AD1280" s="25"/>
      <c r="AE1280" s="25"/>
      <c r="AF1280" s="25"/>
    </row>
    <row r="1281" spans="1:32" s="2" customFormat="1" ht="15.75" customHeight="1" x14ac:dyDescent="0.25">
      <c r="A1281" s="8" t="str">
        <f>$A$48</f>
        <v>1.1.2.1.1</v>
      </c>
      <c r="B1281" s="6" t="s">
        <v>1606</v>
      </c>
      <c r="C1281" s="17">
        <v>0</v>
      </c>
      <c r="D1281" s="17">
        <v>0</v>
      </c>
      <c r="E1281" s="17">
        <v>0</v>
      </c>
      <c r="F1281" s="17">
        <f t="shared" si="308"/>
        <v>0</v>
      </c>
      <c r="G1281" s="17">
        <v>8245341.4900000002</v>
      </c>
      <c r="H1281" s="17">
        <f t="shared" si="314"/>
        <v>1.0374331550802138</v>
      </c>
      <c r="I1281" s="17">
        <f t="shared" si="315"/>
        <v>0</v>
      </c>
      <c r="J1281" s="25"/>
      <c r="K1281" s="25"/>
      <c r="L1281" s="25"/>
      <c r="M1281" s="25"/>
      <c r="N1281" s="25"/>
      <c r="O1281" s="25"/>
      <c r="P1281" s="25"/>
      <c r="Q1281" s="25"/>
      <c r="R1281" s="25"/>
      <c r="S1281" s="25"/>
      <c r="T1281" s="25"/>
      <c r="U1281" s="25"/>
      <c r="V1281" s="25"/>
      <c r="W1281" s="25"/>
      <c r="X1281" s="25"/>
      <c r="Y1281" s="25"/>
      <c r="Z1281" s="25"/>
      <c r="AA1281" s="25"/>
      <c r="AB1281" s="25"/>
      <c r="AC1281" s="25"/>
      <c r="AD1281" s="25"/>
      <c r="AE1281" s="25"/>
      <c r="AF1281" s="25"/>
    </row>
    <row r="1282" spans="1:32" s="2" customFormat="1" ht="15.75" customHeight="1" x14ac:dyDescent="0.25">
      <c r="A1282" s="8" t="str">
        <f>$A$48</f>
        <v>1.1.2.1.1</v>
      </c>
      <c r="B1282" s="6" t="s">
        <v>1609</v>
      </c>
      <c r="C1282" s="17">
        <v>0</v>
      </c>
      <c r="D1282" s="17">
        <v>0</v>
      </c>
      <c r="E1282" s="17">
        <v>0</v>
      </c>
      <c r="F1282" s="17">
        <f>(C1282+D1282+E1282)/3</f>
        <v>0</v>
      </c>
      <c r="G1282" s="17" t="s">
        <v>10</v>
      </c>
      <c r="H1282" s="17" t="s">
        <v>10</v>
      </c>
      <c r="I1282" s="17">
        <f>IFERROR((F1282*G1282*H1282)/1000,0)</f>
        <v>0</v>
      </c>
      <c r="J1282" s="25"/>
      <c r="K1282" s="25"/>
      <c r="L1282" s="25"/>
      <c r="M1282" s="25"/>
      <c r="N1282" s="25"/>
      <c r="O1282" s="25"/>
      <c r="P1282" s="25"/>
      <c r="Q1282" s="25"/>
      <c r="R1282" s="25"/>
      <c r="S1282" s="25"/>
      <c r="T1282" s="25"/>
      <c r="U1282" s="25"/>
      <c r="V1282" s="25"/>
      <c r="W1282" s="25"/>
      <c r="X1282" s="25"/>
      <c r="Y1282" s="25"/>
      <c r="Z1282" s="25"/>
      <c r="AA1282" s="25"/>
      <c r="AB1282" s="25"/>
      <c r="AC1282" s="25"/>
      <c r="AD1282" s="25"/>
      <c r="AE1282" s="25"/>
      <c r="AF1282" s="25"/>
    </row>
    <row r="1283" spans="1:32" s="2" customFormat="1" ht="94.5" customHeight="1" x14ac:dyDescent="0.25">
      <c r="A1283" s="8" t="str">
        <f>$A$48</f>
        <v>1.1.2.1.1</v>
      </c>
      <c r="B1283" s="6" t="s">
        <v>1608</v>
      </c>
      <c r="C1283" s="17">
        <v>0</v>
      </c>
      <c r="D1283" s="17">
        <v>0</v>
      </c>
      <c r="E1283" s="17">
        <v>0</v>
      </c>
      <c r="F1283" s="17">
        <f>(C1283+D1283+E1283)/3</f>
        <v>0</v>
      </c>
      <c r="G1283" s="17" t="s">
        <v>10</v>
      </c>
      <c r="H1283" s="17" t="s">
        <v>10</v>
      </c>
      <c r="I1283" s="17">
        <f>IFERROR((F1283*G1283*H1283)/1000,0)</f>
        <v>0</v>
      </c>
      <c r="J1283" s="25"/>
      <c r="K1283" s="25"/>
      <c r="L1283" s="25"/>
      <c r="M1283" s="25"/>
      <c r="N1283" s="25"/>
      <c r="O1283" s="25"/>
      <c r="P1283" s="25"/>
      <c r="Q1283" s="25"/>
      <c r="R1283" s="25"/>
      <c r="S1283" s="25"/>
      <c r="T1283" s="25"/>
      <c r="U1283" s="25"/>
      <c r="V1283" s="25"/>
      <c r="W1283" s="25"/>
      <c r="X1283" s="25"/>
      <c r="Y1283" s="25"/>
      <c r="Z1283" s="25"/>
      <c r="AA1283" s="25"/>
      <c r="AB1283" s="25"/>
      <c r="AC1283" s="25"/>
      <c r="AD1283" s="25"/>
      <c r="AE1283" s="25"/>
      <c r="AF1283" s="25"/>
    </row>
    <row r="1284" spans="1:32" s="2" customFormat="1" ht="15.75" customHeight="1" x14ac:dyDescent="0.25">
      <c r="A1284" s="8" t="s">
        <v>1610</v>
      </c>
      <c r="B1284" s="6" t="s">
        <v>1600</v>
      </c>
      <c r="C1284" s="17">
        <v>0</v>
      </c>
      <c r="D1284" s="17">
        <v>0</v>
      </c>
      <c r="E1284" s="17">
        <v>0</v>
      </c>
      <c r="F1284" s="17">
        <f t="shared" ref="F1284:F1286" si="316">(C1284+D1284+E1284)/3</f>
        <v>0</v>
      </c>
      <c r="G1284" s="17">
        <v>9872793.5299999993</v>
      </c>
      <c r="H1284" s="17">
        <f t="shared" ref="H1284:H1286" si="317">$H$23</f>
        <v>1.0374331550802138</v>
      </c>
      <c r="I1284" s="17">
        <f t="shared" ref="I1284:I1286" si="318">F1284*G1284*H1284/1000</f>
        <v>0</v>
      </c>
      <c r="J1284" s="25"/>
      <c r="K1284" s="25"/>
      <c r="L1284" s="25"/>
      <c r="M1284" s="25"/>
      <c r="N1284" s="25"/>
      <c r="O1284" s="25"/>
      <c r="P1284" s="25"/>
      <c r="Q1284" s="25"/>
      <c r="R1284" s="25"/>
      <c r="S1284" s="25"/>
      <c r="T1284" s="25"/>
      <c r="U1284" s="25"/>
      <c r="V1284" s="25"/>
      <c r="W1284" s="25"/>
      <c r="X1284" s="25"/>
      <c r="Y1284" s="25"/>
      <c r="Z1284" s="25"/>
      <c r="AA1284" s="25"/>
      <c r="AB1284" s="25"/>
      <c r="AC1284" s="25"/>
      <c r="AD1284" s="25"/>
      <c r="AE1284" s="25"/>
      <c r="AF1284" s="25"/>
    </row>
    <row r="1285" spans="1:32" s="2" customFormat="1" ht="15.75" customHeight="1" x14ac:dyDescent="0.25">
      <c r="A1285" s="8" t="s">
        <v>1611</v>
      </c>
      <c r="B1285" s="6" t="s">
        <v>1601</v>
      </c>
      <c r="C1285" s="17">
        <v>0</v>
      </c>
      <c r="D1285" s="17">
        <v>0</v>
      </c>
      <c r="E1285" s="17">
        <v>0</v>
      </c>
      <c r="F1285" s="17">
        <f t="shared" si="316"/>
        <v>0</v>
      </c>
      <c r="G1285" s="17">
        <v>11100914.460000001</v>
      </c>
      <c r="H1285" s="17">
        <f t="shared" si="317"/>
        <v>1.0374331550802138</v>
      </c>
      <c r="I1285" s="17">
        <f t="shared" si="318"/>
        <v>0</v>
      </c>
      <c r="J1285" s="25"/>
      <c r="K1285" s="25"/>
      <c r="L1285" s="25"/>
      <c r="M1285" s="25"/>
      <c r="N1285" s="25"/>
      <c r="O1285" s="25"/>
      <c r="P1285" s="25"/>
      <c r="Q1285" s="25"/>
      <c r="R1285" s="25"/>
      <c r="S1285" s="25"/>
      <c r="T1285" s="25"/>
      <c r="U1285" s="25"/>
      <c r="V1285" s="25"/>
      <c r="W1285" s="25"/>
      <c r="X1285" s="25"/>
      <c r="Y1285" s="25"/>
      <c r="Z1285" s="25"/>
      <c r="AA1285" s="25"/>
      <c r="AB1285" s="25"/>
      <c r="AC1285" s="25"/>
      <c r="AD1285" s="25"/>
      <c r="AE1285" s="25"/>
      <c r="AF1285" s="25"/>
    </row>
    <row r="1286" spans="1:32" s="2" customFormat="1" ht="15.75" customHeight="1" x14ac:dyDescent="0.25">
      <c r="A1286" s="8" t="s">
        <v>1612</v>
      </c>
      <c r="B1286" s="6" t="s">
        <v>1613</v>
      </c>
      <c r="C1286" s="17">
        <v>0</v>
      </c>
      <c r="D1286" s="17">
        <v>0</v>
      </c>
      <c r="E1286" s="17">
        <v>0</v>
      </c>
      <c r="F1286" s="17">
        <f t="shared" si="316"/>
        <v>0</v>
      </c>
      <c r="G1286" s="17">
        <v>12571175.17</v>
      </c>
      <c r="H1286" s="17">
        <f t="shared" si="317"/>
        <v>1.0374331550802138</v>
      </c>
      <c r="I1286" s="17">
        <f t="shared" si="318"/>
        <v>0</v>
      </c>
      <c r="J1286" s="25"/>
      <c r="K1286" s="25"/>
      <c r="L1286" s="25"/>
      <c r="M1286" s="25"/>
      <c r="N1286" s="25"/>
      <c r="O1286" s="25"/>
      <c r="P1286" s="25"/>
      <c r="Q1286" s="25"/>
      <c r="R1286" s="25"/>
      <c r="S1286" s="25"/>
      <c r="T1286" s="25"/>
      <c r="U1286" s="25"/>
      <c r="V1286" s="25"/>
      <c r="W1286" s="25"/>
      <c r="X1286" s="25"/>
      <c r="Y1286" s="25"/>
      <c r="Z1286" s="25"/>
      <c r="AA1286" s="25"/>
      <c r="AB1286" s="25"/>
      <c r="AC1286" s="25"/>
      <c r="AD1286" s="25"/>
      <c r="AE1286" s="25"/>
      <c r="AF1286" s="25"/>
    </row>
    <row r="1287" spans="1:32" s="2" customFormat="1" x14ac:dyDescent="0.25">
      <c r="A1287" s="8" t="str">
        <f>$A$48</f>
        <v>1.1.2.1.1</v>
      </c>
      <c r="B1287" s="6" t="s">
        <v>209</v>
      </c>
      <c r="C1287" s="17">
        <v>0</v>
      </c>
      <c r="D1287" s="17">
        <v>0</v>
      </c>
      <c r="E1287" s="17">
        <v>0</v>
      </c>
      <c r="F1287" s="17">
        <f>(C1287+D1287+E1287)/3</f>
        <v>0</v>
      </c>
      <c r="G1287" s="17" t="s">
        <v>10</v>
      </c>
      <c r="H1287" s="17" t="s">
        <v>10</v>
      </c>
      <c r="I1287" s="17">
        <f>IFERROR((F1287*G1287*H1287)/1000,0)</f>
        <v>0</v>
      </c>
      <c r="J1287" s="25"/>
      <c r="K1287" s="25"/>
      <c r="L1287" s="25"/>
      <c r="M1287" s="25"/>
      <c r="N1287" s="25"/>
      <c r="O1287" s="25"/>
      <c r="P1287" s="25"/>
      <c r="Q1287" s="25"/>
      <c r="R1287" s="25"/>
      <c r="S1287" s="25"/>
      <c r="T1287" s="25"/>
      <c r="U1287" s="25"/>
      <c r="V1287" s="25"/>
      <c r="W1287" s="25"/>
      <c r="X1287" s="25"/>
      <c r="Y1287" s="25"/>
      <c r="Z1287" s="25"/>
      <c r="AA1287" s="25"/>
      <c r="AB1287" s="25"/>
      <c r="AC1287" s="25"/>
      <c r="AD1287" s="25"/>
      <c r="AE1287" s="25"/>
      <c r="AF1287" s="25"/>
    </row>
    <row r="1288" spans="1:32" s="2" customFormat="1" ht="15.75" customHeight="1" x14ac:dyDescent="0.25">
      <c r="A1288" s="8" t="str">
        <f>$A$48</f>
        <v>1.1.2.1.1</v>
      </c>
      <c r="B1288" s="6" t="s">
        <v>1608</v>
      </c>
      <c r="C1288" s="17">
        <v>0</v>
      </c>
      <c r="D1288" s="17">
        <v>0</v>
      </c>
      <c r="E1288" s="17">
        <v>0</v>
      </c>
      <c r="F1288" s="17">
        <f t="shared" ref="F1288:F1290" si="319">(C1288+D1288+E1288)/3</f>
        <v>0</v>
      </c>
      <c r="G1288" s="17" t="s">
        <v>10</v>
      </c>
      <c r="H1288" s="17" t="s">
        <v>10</v>
      </c>
      <c r="I1288" s="17">
        <f>IFERROR((F1288*G1288*H1288)/1000,0)</f>
        <v>0</v>
      </c>
      <c r="J1288" s="25"/>
      <c r="K1288" s="25"/>
      <c r="L1288" s="25"/>
      <c r="M1288" s="25"/>
      <c r="N1288" s="25"/>
      <c r="O1288" s="25"/>
      <c r="P1288" s="25"/>
      <c r="Q1288" s="25"/>
      <c r="R1288" s="25"/>
      <c r="S1288" s="25"/>
      <c r="T1288" s="25"/>
      <c r="U1288" s="25"/>
      <c r="V1288" s="25"/>
      <c r="W1288" s="25"/>
      <c r="X1288" s="25"/>
      <c r="Y1288" s="25"/>
      <c r="Z1288" s="25"/>
      <c r="AA1288" s="25"/>
      <c r="AB1288" s="25"/>
      <c r="AC1288" s="25"/>
      <c r="AD1288" s="25"/>
      <c r="AE1288" s="25"/>
      <c r="AF1288" s="25"/>
    </row>
    <row r="1289" spans="1:32" s="2" customFormat="1" ht="15.75" customHeight="1" x14ac:dyDescent="0.25">
      <c r="A1289" s="8" t="s">
        <v>1614</v>
      </c>
      <c r="B1289" s="6" t="s">
        <v>1600</v>
      </c>
      <c r="C1289" s="17">
        <v>0</v>
      </c>
      <c r="D1289" s="17">
        <v>0</v>
      </c>
      <c r="E1289" s="17">
        <v>0</v>
      </c>
      <c r="F1289" s="17">
        <f t="shared" si="319"/>
        <v>0</v>
      </c>
      <c r="G1289" s="17">
        <v>11415081.050000001</v>
      </c>
      <c r="H1289" s="17">
        <f t="shared" ref="H1289:H1290" si="320">$H$23</f>
        <v>1.0374331550802138</v>
      </c>
      <c r="I1289" s="17">
        <f t="shared" ref="I1289:I1290" si="321">F1289*G1289*H1289/1000</f>
        <v>0</v>
      </c>
      <c r="J1289" s="25"/>
      <c r="K1289" s="25"/>
      <c r="L1289" s="25"/>
      <c r="M1289" s="25"/>
      <c r="N1289" s="25"/>
      <c r="O1289" s="25"/>
      <c r="P1289" s="25"/>
      <c r="Q1289" s="25"/>
      <c r="R1289" s="25"/>
      <c r="S1289" s="25"/>
      <c r="T1289" s="25"/>
      <c r="U1289" s="25"/>
      <c r="V1289" s="25"/>
      <c r="W1289" s="25"/>
      <c r="X1289" s="25"/>
      <c r="Y1289" s="25"/>
      <c r="Z1289" s="25"/>
      <c r="AA1289" s="25"/>
      <c r="AB1289" s="25"/>
      <c r="AC1289" s="25"/>
      <c r="AD1289" s="25"/>
      <c r="AE1289" s="25"/>
      <c r="AF1289" s="25"/>
    </row>
    <row r="1290" spans="1:32" s="2" customFormat="1" ht="15.75" customHeight="1" x14ac:dyDescent="0.25">
      <c r="A1290" s="8" t="s">
        <v>1615</v>
      </c>
      <c r="B1290" s="6" t="s">
        <v>1601</v>
      </c>
      <c r="C1290" s="17">
        <v>0</v>
      </c>
      <c r="D1290" s="17">
        <v>0</v>
      </c>
      <c r="E1290" s="17">
        <v>0</v>
      </c>
      <c r="F1290" s="17">
        <f t="shared" si="319"/>
        <v>0</v>
      </c>
      <c r="G1290" s="17">
        <v>12324010.51</v>
      </c>
      <c r="H1290" s="17">
        <f t="shared" si="320"/>
        <v>1.0374331550802138</v>
      </c>
      <c r="I1290" s="17">
        <f t="shared" si="321"/>
        <v>0</v>
      </c>
      <c r="J1290" s="25"/>
      <c r="K1290" s="25"/>
      <c r="L1290" s="25"/>
      <c r="M1290" s="25"/>
      <c r="N1290" s="25"/>
      <c r="O1290" s="25"/>
      <c r="P1290" s="25"/>
      <c r="Q1290" s="25"/>
      <c r="R1290" s="25"/>
      <c r="S1290" s="25"/>
      <c r="T1290" s="25"/>
      <c r="U1290" s="25"/>
      <c r="V1290" s="25"/>
      <c r="W1290" s="25"/>
      <c r="X1290" s="25"/>
      <c r="Y1290" s="25"/>
      <c r="Z1290" s="25"/>
      <c r="AA1290" s="25"/>
      <c r="AB1290" s="25"/>
      <c r="AC1290" s="25"/>
      <c r="AD1290" s="25"/>
      <c r="AE1290" s="25"/>
      <c r="AF1290" s="25"/>
    </row>
    <row r="1291" spans="1:32" s="2" customFormat="1" ht="15.75" customHeight="1" x14ac:dyDescent="0.25">
      <c r="A1291" s="8" t="s">
        <v>168</v>
      </c>
      <c r="B1291" s="6" t="s">
        <v>6</v>
      </c>
      <c r="C1291" s="17">
        <f>C1292+C1329</f>
        <v>4.4340000000000002</v>
      </c>
      <c r="D1291" s="17">
        <f>D1292+D1329</f>
        <v>1.123</v>
      </c>
      <c r="E1291" s="17">
        <f>E1292+E1329</f>
        <v>0.34</v>
      </c>
      <c r="F1291" s="17">
        <f>(C1291+D1291+E1291)/3</f>
        <v>1.9656666666666667</v>
      </c>
      <c r="G1291" s="17" t="s">
        <v>10</v>
      </c>
      <c r="H1291" s="17" t="s">
        <v>10</v>
      </c>
      <c r="I1291" s="17">
        <f>I1292+I1329</f>
        <v>6964.6971473394897</v>
      </c>
      <c r="J1291" s="25"/>
      <c r="K1291" s="25"/>
      <c r="L1291" s="25"/>
      <c r="M1291" s="25"/>
      <c r="N1291" s="25"/>
      <c r="O1291" s="25"/>
      <c r="P1291" s="25"/>
      <c r="Q1291" s="25"/>
      <c r="R1291" s="25"/>
      <c r="S1291" s="25"/>
      <c r="T1291" s="25"/>
      <c r="U1291" s="25"/>
      <c r="V1291" s="25"/>
      <c r="W1291" s="25"/>
      <c r="X1291" s="25"/>
      <c r="Y1291" s="25"/>
      <c r="Z1291" s="25"/>
      <c r="AA1291" s="25"/>
      <c r="AB1291" s="25"/>
      <c r="AC1291" s="25"/>
      <c r="AD1291" s="25"/>
      <c r="AE1291" s="25"/>
      <c r="AF1291" s="25"/>
    </row>
    <row r="1292" spans="1:32" s="2" customFormat="1" ht="15.75" customHeight="1" x14ac:dyDescent="0.25">
      <c r="A1292" s="8" t="s">
        <v>73</v>
      </c>
      <c r="B1292" s="6" t="s">
        <v>119</v>
      </c>
      <c r="C1292" s="17">
        <f>SUM(C1295:C1309)+SUM(C1311:C1313)+SUM(C1322:C1325)</f>
        <v>3.7840000000000003</v>
      </c>
      <c r="D1292" s="17">
        <f>SUM(D1295:D1309)+SUM(D1311:D1313)+SUM(D1322:D1325)</f>
        <v>1.123</v>
      </c>
      <c r="E1292" s="17">
        <f>SUM(E1295:E1309)+SUM(E1311:E1313)+SUM(E1322:E1325)</f>
        <v>0.34</v>
      </c>
      <c r="F1292" s="17">
        <f>(C1292+D1292+E1292)/3</f>
        <v>1.7489999999999999</v>
      </c>
      <c r="G1292" s="17" t="s">
        <v>10</v>
      </c>
      <c r="H1292" s="17" t="s">
        <v>10</v>
      </c>
      <c r="I1292" s="17">
        <f>SUM(I1295:I1309)+SUM(I1311:I1313)+SUM(I1322:I1325)</f>
        <v>5968.3760529266892</v>
      </c>
      <c r="J1292" s="25"/>
      <c r="K1292" s="25"/>
      <c r="L1292" s="25"/>
      <c r="M1292" s="25"/>
      <c r="N1292" s="25"/>
      <c r="O1292" s="25"/>
      <c r="P1292" s="25"/>
      <c r="Q1292" s="25"/>
      <c r="R1292" s="25"/>
      <c r="S1292" s="25"/>
      <c r="T1292" s="25"/>
      <c r="U1292" s="25"/>
      <c r="V1292" s="25"/>
      <c r="W1292" s="25"/>
      <c r="X1292" s="25"/>
      <c r="Y1292" s="25"/>
      <c r="Z1292" s="25"/>
      <c r="AA1292" s="25"/>
      <c r="AB1292" s="25"/>
      <c r="AC1292" s="25"/>
      <c r="AD1292" s="25"/>
      <c r="AE1292" s="25"/>
      <c r="AF1292" s="25"/>
    </row>
    <row r="1293" spans="1:32" s="2" customFormat="1" ht="15.75" customHeight="1" x14ac:dyDescent="0.25">
      <c r="A1293" s="8" t="str">
        <f>$A$64</f>
        <v>1.1.2.1.2.2</v>
      </c>
      <c r="B1293" s="6" t="s">
        <v>202</v>
      </c>
      <c r="C1293" s="17">
        <v>0</v>
      </c>
      <c r="D1293" s="17">
        <v>0</v>
      </c>
      <c r="E1293" s="17">
        <v>0</v>
      </c>
      <c r="F1293" s="17">
        <f t="shared" ref="F1293:F1348" si="322">(C1293+D1293+E1293)/3</f>
        <v>0</v>
      </c>
      <c r="G1293" s="17" t="s">
        <v>10</v>
      </c>
      <c r="H1293" s="17" t="s">
        <v>10</v>
      </c>
      <c r="I1293" s="17">
        <v>0</v>
      </c>
      <c r="J1293" s="25"/>
      <c r="K1293" s="25"/>
      <c r="L1293" s="25"/>
      <c r="M1293" s="25"/>
      <c r="N1293" s="25"/>
      <c r="O1293" s="25"/>
      <c r="P1293" s="25"/>
      <c r="Q1293" s="25"/>
      <c r="R1293" s="25"/>
      <c r="S1293" s="25"/>
      <c r="T1293" s="25"/>
      <c r="U1293" s="25"/>
      <c r="V1293" s="25"/>
      <c r="W1293" s="25"/>
      <c r="X1293" s="25"/>
      <c r="Y1293" s="25"/>
      <c r="Z1293" s="25"/>
      <c r="AA1293" s="25"/>
      <c r="AB1293" s="25"/>
      <c r="AC1293" s="25"/>
      <c r="AD1293" s="25"/>
      <c r="AE1293" s="25"/>
      <c r="AF1293" s="25"/>
    </row>
    <row r="1294" spans="1:32" s="2" customFormat="1" ht="15.75" customHeight="1" x14ac:dyDescent="0.25">
      <c r="A1294" s="8" t="str">
        <f>$A$64</f>
        <v>1.1.2.1.2.2</v>
      </c>
      <c r="B1294" s="6" t="s">
        <v>1616</v>
      </c>
      <c r="C1294" s="17">
        <v>0</v>
      </c>
      <c r="D1294" s="17">
        <v>0</v>
      </c>
      <c r="E1294" s="17">
        <v>0</v>
      </c>
      <c r="F1294" s="17">
        <f t="shared" si="322"/>
        <v>0</v>
      </c>
      <c r="G1294" s="17" t="s">
        <v>10</v>
      </c>
      <c r="H1294" s="17" t="s">
        <v>10</v>
      </c>
      <c r="I1294" s="17">
        <f>IFERROR((F1294*G1294*H1294)/1000,0)</f>
        <v>0</v>
      </c>
      <c r="J1294" s="25"/>
      <c r="K1294" s="25"/>
      <c r="L1294" s="25"/>
      <c r="M1294" s="25"/>
      <c r="N1294" s="25"/>
      <c r="O1294" s="25"/>
      <c r="P1294" s="25"/>
      <c r="Q1294" s="25"/>
      <c r="R1294" s="25"/>
      <c r="S1294" s="25"/>
      <c r="T1294" s="25"/>
      <c r="U1294" s="25"/>
      <c r="V1294" s="25"/>
      <c r="W1294" s="25"/>
      <c r="X1294" s="25"/>
      <c r="Y1294" s="25"/>
      <c r="Z1294" s="25"/>
      <c r="AA1294" s="25"/>
      <c r="AB1294" s="25"/>
      <c r="AC1294" s="25"/>
      <c r="AD1294" s="25"/>
      <c r="AE1294" s="25"/>
      <c r="AF1294" s="25"/>
    </row>
    <row r="1295" spans="1:32" s="2" customFormat="1" ht="15.75" customHeight="1" x14ac:dyDescent="0.25">
      <c r="A1295" s="8" t="s">
        <v>148</v>
      </c>
      <c r="B1295" s="6" t="s">
        <v>170</v>
      </c>
      <c r="C1295" s="17">
        <v>0</v>
      </c>
      <c r="D1295" s="17">
        <v>0</v>
      </c>
      <c r="E1295" s="17">
        <v>0</v>
      </c>
      <c r="F1295" s="17">
        <f t="shared" si="322"/>
        <v>0</v>
      </c>
      <c r="G1295" s="17">
        <v>1397920.68</v>
      </c>
      <c r="H1295" s="17">
        <f>6.54/6.25</f>
        <v>1.0464</v>
      </c>
      <c r="I1295" s="17">
        <f>F1295*G1295*H1295/1000</f>
        <v>0</v>
      </c>
      <c r="J1295" s="25"/>
      <c r="K1295" s="25"/>
      <c r="L1295" s="25"/>
      <c r="M1295" s="25"/>
      <c r="N1295" s="25"/>
      <c r="O1295" s="25"/>
      <c r="P1295" s="25"/>
      <c r="Q1295" s="25"/>
      <c r="R1295" s="25"/>
      <c r="S1295" s="25"/>
      <c r="T1295" s="25"/>
      <c r="U1295" s="25"/>
      <c r="V1295" s="25"/>
      <c r="W1295" s="25"/>
      <c r="X1295" s="25"/>
      <c r="Y1295" s="25"/>
      <c r="Z1295" s="25"/>
      <c r="AA1295" s="25"/>
      <c r="AB1295" s="25"/>
      <c r="AC1295" s="25"/>
      <c r="AD1295" s="25"/>
      <c r="AE1295" s="25"/>
      <c r="AF1295" s="25"/>
    </row>
    <row r="1296" spans="1:32" s="2" customFormat="1" ht="15.75" customHeight="1" x14ac:dyDescent="0.25">
      <c r="A1296" s="8" t="s">
        <v>149</v>
      </c>
      <c r="B1296" s="6" t="s">
        <v>1600</v>
      </c>
      <c r="C1296" s="17">
        <v>0</v>
      </c>
      <c r="D1296" s="17">
        <v>0</v>
      </c>
      <c r="E1296" s="17">
        <v>0</v>
      </c>
      <c r="F1296" s="17">
        <f t="shared" si="322"/>
        <v>0</v>
      </c>
      <c r="G1296" s="17">
        <v>2747118.28</v>
      </c>
      <c r="H1296" s="17">
        <f>H1295</f>
        <v>1.0464</v>
      </c>
      <c r="I1296" s="17">
        <f t="shared" ref="I1296:I1301" si="323">F1296*G1296*H1296/1000</f>
        <v>0</v>
      </c>
      <c r="J1296" s="25"/>
      <c r="K1296" s="25"/>
      <c r="L1296" s="25"/>
      <c r="M1296" s="25"/>
      <c r="N1296" s="25"/>
      <c r="O1296" s="25"/>
      <c r="P1296" s="25"/>
      <c r="Q1296" s="25"/>
      <c r="R1296" s="25"/>
      <c r="S1296" s="25"/>
      <c r="T1296" s="25"/>
      <c r="U1296" s="25"/>
      <c r="V1296" s="25"/>
      <c r="W1296" s="25"/>
      <c r="X1296" s="25"/>
      <c r="Y1296" s="25"/>
      <c r="Z1296" s="25"/>
      <c r="AA1296" s="25"/>
      <c r="AB1296" s="25"/>
      <c r="AC1296" s="25"/>
      <c r="AD1296" s="25"/>
      <c r="AE1296" s="25"/>
      <c r="AF1296" s="25"/>
    </row>
    <row r="1297" spans="1:32" s="2" customFormat="1" ht="15.75" customHeight="1" x14ac:dyDescent="0.25">
      <c r="A1297" s="8" t="str">
        <f>$A$64</f>
        <v>1.1.2.1.2.2</v>
      </c>
      <c r="B1297" s="6" t="s">
        <v>1617</v>
      </c>
      <c r="C1297" s="17">
        <v>0</v>
      </c>
      <c r="D1297" s="17">
        <v>0</v>
      </c>
      <c r="E1297" s="17">
        <v>0</v>
      </c>
      <c r="F1297" s="17">
        <f t="shared" si="322"/>
        <v>0</v>
      </c>
      <c r="G1297" s="17" t="s">
        <v>10</v>
      </c>
      <c r="H1297" s="17" t="s">
        <v>10</v>
      </c>
      <c r="I1297" s="17">
        <f>IFERROR((F1297*G1297*H1297)/1000,0)</f>
        <v>0</v>
      </c>
      <c r="J1297" s="25"/>
      <c r="K1297" s="25"/>
      <c r="L1297" s="25"/>
      <c r="M1297" s="25"/>
      <c r="N1297" s="25"/>
      <c r="O1297" s="25"/>
      <c r="P1297" s="25"/>
      <c r="Q1297" s="25"/>
      <c r="R1297" s="25"/>
      <c r="S1297" s="25"/>
      <c r="T1297" s="25"/>
      <c r="U1297" s="25"/>
      <c r="V1297" s="25"/>
      <c r="W1297" s="25"/>
      <c r="X1297" s="25"/>
      <c r="Y1297" s="25"/>
      <c r="Z1297" s="25"/>
      <c r="AA1297" s="25"/>
      <c r="AB1297" s="25"/>
      <c r="AC1297" s="25"/>
      <c r="AD1297" s="25"/>
      <c r="AE1297" s="25"/>
      <c r="AF1297" s="25"/>
    </row>
    <row r="1298" spans="1:32" s="2" customFormat="1" ht="15.75" customHeight="1" x14ac:dyDescent="0.25">
      <c r="A1298" s="8" t="s">
        <v>150</v>
      </c>
      <c r="B1298" s="6" t="s">
        <v>170</v>
      </c>
      <c r="C1298" s="17">
        <v>0</v>
      </c>
      <c r="D1298" s="17">
        <v>0</v>
      </c>
      <c r="E1298" s="17">
        <v>0</v>
      </c>
      <c r="F1298" s="17">
        <f t="shared" si="322"/>
        <v>0</v>
      </c>
      <c r="G1298" s="17">
        <v>2368668.73</v>
      </c>
      <c r="H1298" s="17">
        <f>H1295</f>
        <v>1.0464</v>
      </c>
      <c r="I1298" s="17">
        <f t="shared" si="323"/>
        <v>0</v>
      </c>
      <c r="J1298" s="25"/>
      <c r="K1298" s="25"/>
      <c r="L1298" s="25"/>
      <c r="M1298" s="25"/>
      <c r="N1298" s="25"/>
      <c r="O1298" s="25"/>
      <c r="P1298" s="25"/>
      <c r="Q1298" s="25"/>
      <c r="R1298" s="25"/>
      <c r="S1298" s="25"/>
      <c r="T1298" s="25"/>
      <c r="U1298" s="25"/>
      <c r="V1298" s="25"/>
      <c r="W1298" s="25"/>
      <c r="X1298" s="25"/>
      <c r="Y1298" s="25"/>
      <c r="Z1298" s="25"/>
      <c r="AA1298" s="25"/>
      <c r="AB1298" s="25"/>
      <c r="AC1298" s="25"/>
      <c r="AD1298" s="25"/>
      <c r="AE1298" s="25"/>
      <c r="AF1298" s="25"/>
    </row>
    <row r="1299" spans="1:32" s="2" customFormat="1" ht="15.75" customHeight="1" x14ac:dyDescent="0.25">
      <c r="A1299" s="8" t="s">
        <v>620</v>
      </c>
      <c r="B1299" s="6" t="s">
        <v>1600</v>
      </c>
      <c r="C1299" s="17">
        <v>0</v>
      </c>
      <c r="D1299" s="17">
        <v>0</v>
      </c>
      <c r="E1299" s="17">
        <v>0</v>
      </c>
      <c r="F1299" s="17">
        <f t="shared" si="322"/>
        <v>0</v>
      </c>
      <c r="G1299" s="17">
        <v>2461770.48</v>
      </c>
      <c r="H1299" s="17">
        <f>H1295</f>
        <v>1.0464</v>
      </c>
      <c r="I1299" s="17">
        <f t="shared" si="323"/>
        <v>0</v>
      </c>
      <c r="J1299" s="25"/>
      <c r="K1299" s="25"/>
      <c r="L1299" s="25"/>
      <c r="M1299" s="25"/>
      <c r="N1299" s="25"/>
      <c r="O1299" s="25"/>
      <c r="P1299" s="25"/>
      <c r="Q1299" s="25"/>
      <c r="R1299" s="25"/>
      <c r="S1299" s="25"/>
      <c r="T1299" s="25"/>
      <c r="U1299" s="25"/>
      <c r="V1299" s="25"/>
      <c r="W1299" s="25"/>
      <c r="X1299" s="25"/>
      <c r="Y1299" s="25"/>
      <c r="Z1299" s="25"/>
      <c r="AA1299" s="25"/>
      <c r="AB1299" s="25"/>
      <c r="AC1299" s="25"/>
      <c r="AD1299" s="25"/>
      <c r="AE1299" s="25"/>
      <c r="AF1299" s="25"/>
    </row>
    <row r="1300" spans="1:32" s="2" customFormat="1" ht="15.75" customHeight="1" x14ac:dyDescent="0.25">
      <c r="A1300" s="8" t="s">
        <v>621</v>
      </c>
      <c r="B1300" s="6" t="s">
        <v>1601</v>
      </c>
      <c r="C1300" s="17">
        <v>0</v>
      </c>
      <c r="D1300" s="17">
        <v>0</v>
      </c>
      <c r="E1300" s="17">
        <v>0</v>
      </c>
      <c r="F1300" s="17">
        <f t="shared" si="322"/>
        <v>0</v>
      </c>
      <c r="G1300" s="17">
        <v>2310935.2200000002</v>
      </c>
      <c r="H1300" s="17">
        <f>H1295</f>
        <v>1.0464</v>
      </c>
      <c r="I1300" s="17">
        <f t="shared" si="323"/>
        <v>0</v>
      </c>
      <c r="J1300" s="25"/>
      <c r="K1300" s="25"/>
      <c r="L1300" s="25"/>
      <c r="M1300" s="25"/>
      <c r="N1300" s="25"/>
      <c r="O1300" s="25"/>
      <c r="P1300" s="25"/>
      <c r="Q1300" s="25"/>
      <c r="R1300" s="25"/>
      <c r="S1300" s="25"/>
      <c r="T1300" s="25"/>
      <c r="U1300" s="25"/>
      <c r="V1300" s="25"/>
      <c r="W1300" s="25"/>
      <c r="X1300" s="25"/>
      <c r="Y1300" s="25"/>
      <c r="Z1300" s="25"/>
      <c r="AA1300" s="25"/>
      <c r="AB1300" s="25"/>
      <c r="AC1300" s="25"/>
      <c r="AD1300" s="25"/>
      <c r="AE1300" s="25"/>
      <c r="AF1300" s="25"/>
    </row>
    <row r="1301" spans="1:32" s="2" customFormat="1" ht="15.75" customHeight="1" x14ac:dyDescent="0.25">
      <c r="A1301" s="8" t="s">
        <v>622</v>
      </c>
      <c r="B1301" s="6" t="s">
        <v>1618</v>
      </c>
      <c r="C1301" s="17">
        <v>0</v>
      </c>
      <c r="D1301" s="17">
        <v>0</v>
      </c>
      <c r="E1301" s="17">
        <v>0</v>
      </c>
      <c r="F1301" s="17">
        <f t="shared" si="322"/>
        <v>0</v>
      </c>
      <c r="G1301" s="17">
        <v>2618566.58</v>
      </c>
      <c r="H1301" s="17">
        <f>H1295</f>
        <v>1.0464</v>
      </c>
      <c r="I1301" s="17">
        <f t="shared" si="323"/>
        <v>0</v>
      </c>
      <c r="J1301" s="25"/>
      <c r="K1301" s="25"/>
      <c r="L1301" s="25"/>
      <c r="M1301" s="25"/>
      <c r="N1301" s="25"/>
      <c r="O1301" s="25"/>
      <c r="P1301" s="25"/>
      <c r="Q1301" s="25"/>
      <c r="R1301" s="25"/>
      <c r="S1301" s="25"/>
      <c r="T1301" s="25"/>
      <c r="U1301" s="25"/>
      <c r="V1301" s="25"/>
      <c r="W1301" s="25"/>
      <c r="X1301" s="25"/>
      <c r="Y1301" s="25"/>
      <c r="Z1301" s="25"/>
      <c r="AA1301" s="25"/>
      <c r="AB1301" s="25"/>
      <c r="AC1301" s="25"/>
      <c r="AD1301" s="25"/>
      <c r="AE1301" s="25"/>
      <c r="AF1301" s="25"/>
    </row>
    <row r="1302" spans="1:32" s="2" customFormat="1" ht="15.75" customHeight="1" x14ac:dyDescent="0.25">
      <c r="A1302" s="8" t="str">
        <f>$A$64</f>
        <v>1.1.2.1.2.2</v>
      </c>
      <c r="B1302" s="6" t="s">
        <v>1619</v>
      </c>
      <c r="C1302" s="17">
        <v>0</v>
      </c>
      <c r="D1302" s="17">
        <v>0</v>
      </c>
      <c r="E1302" s="17">
        <v>0</v>
      </c>
      <c r="F1302" s="17">
        <f t="shared" si="322"/>
        <v>0</v>
      </c>
      <c r="G1302" s="17" t="s">
        <v>10</v>
      </c>
      <c r="H1302" s="17" t="s">
        <v>10</v>
      </c>
      <c r="I1302" s="17">
        <f>IFERROR((F1302*G1302*H1302)/1000,0)</f>
        <v>0</v>
      </c>
      <c r="J1302" s="25"/>
      <c r="K1302" s="25"/>
      <c r="L1302" s="25"/>
      <c r="M1302" s="25"/>
      <c r="N1302" s="25"/>
      <c r="O1302" s="25"/>
      <c r="P1302" s="25"/>
      <c r="Q1302" s="25"/>
      <c r="R1302" s="25"/>
      <c r="S1302" s="25"/>
      <c r="T1302" s="25"/>
      <c r="U1302" s="25"/>
      <c r="V1302" s="25"/>
      <c r="W1302" s="25"/>
      <c r="X1302" s="25"/>
      <c r="Y1302" s="25"/>
      <c r="Z1302" s="25"/>
      <c r="AA1302" s="25"/>
      <c r="AB1302" s="25"/>
      <c r="AC1302" s="25"/>
      <c r="AD1302" s="25"/>
      <c r="AE1302" s="25"/>
      <c r="AF1302" s="25"/>
    </row>
    <row r="1303" spans="1:32" s="2" customFormat="1" ht="15.75" customHeight="1" x14ac:dyDescent="0.25">
      <c r="A1303" s="8" t="s">
        <v>623</v>
      </c>
      <c r="B1303" s="6" t="s">
        <v>170</v>
      </c>
      <c r="C1303" s="17">
        <v>0</v>
      </c>
      <c r="D1303" s="17">
        <v>0</v>
      </c>
      <c r="E1303" s="17">
        <v>0</v>
      </c>
      <c r="F1303" s="17">
        <f t="shared" si="322"/>
        <v>0</v>
      </c>
      <c r="G1303" s="17">
        <v>3438120.14</v>
      </c>
      <c r="H1303" s="17">
        <f>H1295</f>
        <v>1.0464</v>
      </c>
      <c r="I1303" s="17">
        <f t="shared" ref="I1303:I1306" si="324">F1303*G1303*H1303/1000</f>
        <v>0</v>
      </c>
      <c r="J1303" s="25"/>
      <c r="K1303" s="25"/>
      <c r="L1303" s="25"/>
      <c r="M1303" s="25"/>
      <c r="N1303" s="25"/>
      <c r="O1303" s="25"/>
      <c r="P1303" s="25"/>
      <c r="Q1303" s="25"/>
      <c r="R1303" s="25"/>
      <c r="S1303" s="25"/>
      <c r="T1303" s="25"/>
      <c r="U1303" s="25"/>
      <c r="V1303" s="25"/>
      <c r="W1303" s="25"/>
      <c r="X1303" s="25"/>
      <c r="Y1303" s="25"/>
      <c r="Z1303" s="25"/>
      <c r="AA1303" s="25"/>
      <c r="AB1303" s="25"/>
      <c r="AC1303" s="25"/>
      <c r="AD1303" s="25"/>
      <c r="AE1303" s="25"/>
      <c r="AF1303" s="25"/>
    </row>
    <row r="1304" spans="1:32" s="2" customFormat="1" ht="15.75" customHeight="1" x14ac:dyDescent="0.25">
      <c r="A1304" s="8" t="s">
        <v>624</v>
      </c>
      <c r="B1304" s="6" t="s">
        <v>1600</v>
      </c>
      <c r="C1304" s="17">
        <v>0</v>
      </c>
      <c r="D1304" s="17">
        <v>0</v>
      </c>
      <c r="E1304" s="17">
        <v>0</v>
      </c>
      <c r="F1304" s="17">
        <f t="shared" si="322"/>
        <v>0</v>
      </c>
      <c r="G1304" s="17">
        <v>6876532.0800000001</v>
      </c>
      <c r="H1304" s="17">
        <f>H1295</f>
        <v>1.0464</v>
      </c>
      <c r="I1304" s="17">
        <f t="shared" si="324"/>
        <v>0</v>
      </c>
      <c r="J1304" s="25"/>
      <c r="K1304" s="25"/>
      <c r="L1304" s="25"/>
      <c r="M1304" s="25"/>
      <c r="N1304" s="25"/>
      <c r="O1304" s="25"/>
      <c r="P1304" s="25"/>
      <c r="Q1304" s="25"/>
      <c r="R1304" s="25"/>
      <c r="S1304" s="25"/>
      <c r="T1304" s="25"/>
      <c r="U1304" s="25"/>
      <c r="V1304" s="25"/>
      <c r="W1304" s="25"/>
      <c r="X1304" s="25"/>
      <c r="Y1304" s="25"/>
      <c r="Z1304" s="25"/>
      <c r="AA1304" s="25"/>
      <c r="AB1304" s="25"/>
      <c r="AC1304" s="25"/>
      <c r="AD1304" s="25"/>
      <c r="AE1304" s="25"/>
      <c r="AF1304" s="25"/>
    </row>
    <row r="1305" spans="1:32" s="2" customFormat="1" ht="15.75" customHeight="1" x14ac:dyDescent="0.25">
      <c r="A1305" s="8" t="s">
        <v>625</v>
      </c>
      <c r="B1305" s="6" t="s">
        <v>1601</v>
      </c>
      <c r="C1305" s="17">
        <v>0</v>
      </c>
      <c r="D1305" s="17">
        <v>0</v>
      </c>
      <c r="E1305" s="17">
        <v>0</v>
      </c>
      <c r="F1305" s="17">
        <f t="shared" si="322"/>
        <v>0</v>
      </c>
      <c r="G1305" s="17">
        <v>4050998.31</v>
      </c>
      <c r="H1305" s="17">
        <f>H1295</f>
        <v>1.0464</v>
      </c>
      <c r="I1305" s="17">
        <f t="shared" si="324"/>
        <v>0</v>
      </c>
      <c r="J1305" s="25"/>
      <c r="K1305" s="25"/>
      <c r="L1305" s="25"/>
      <c r="M1305" s="25"/>
      <c r="N1305" s="25"/>
      <c r="O1305" s="25"/>
      <c r="P1305" s="25"/>
      <c r="Q1305" s="25"/>
      <c r="R1305" s="25"/>
      <c r="S1305" s="25"/>
      <c r="T1305" s="25"/>
      <c r="U1305" s="25"/>
      <c r="V1305" s="25"/>
      <c r="W1305" s="25"/>
      <c r="X1305" s="25"/>
      <c r="Y1305" s="25"/>
      <c r="Z1305" s="25"/>
      <c r="AA1305" s="25"/>
      <c r="AB1305" s="25"/>
      <c r="AC1305" s="25"/>
      <c r="AD1305" s="25"/>
      <c r="AE1305" s="25"/>
      <c r="AF1305" s="25"/>
    </row>
    <row r="1306" spans="1:32" s="2" customFormat="1" ht="15.75" customHeight="1" x14ac:dyDescent="0.25">
      <c r="A1306" s="8" t="s">
        <v>626</v>
      </c>
      <c r="B1306" s="6" t="s">
        <v>1618</v>
      </c>
      <c r="C1306" s="17">
        <v>0</v>
      </c>
      <c r="D1306" s="17">
        <v>0</v>
      </c>
      <c r="E1306" s="17">
        <v>0</v>
      </c>
      <c r="F1306" s="17">
        <f t="shared" si="322"/>
        <v>0</v>
      </c>
      <c r="G1306" s="17">
        <v>4110241.58</v>
      </c>
      <c r="H1306" s="17">
        <f>H1295</f>
        <v>1.0464</v>
      </c>
      <c r="I1306" s="17">
        <f t="shared" si="324"/>
        <v>0</v>
      </c>
      <c r="J1306" s="25"/>
      <c r="K1306" s="25"/>
      <c r="L1306" s="25"/>
      <c r="M1306" s="25"/>
      <c r="N1306" s="25"/>
      <c r="O1306" s="25"/>
      <c r="P1306" s="25"/>
      <c r="Q1306" s="25"/>
      <c r="R1306" s="25"/>
      <c r="S1306" s="25"/>
      <c r="T1306" s="25"/>
      <c r="U1306" s="25"/>
      <c r="V1306" s="25"/>
      <c r="W1306" s="25"/>
      <c r="X1306" s="25"/>
      <c r="Y1306" s="25"/>
      <c r="Z1306" s="25"/>
      <c r="AA1306" s="25"/>
      <c r="AB1306" s="25"/>
      <c r="AC1306" s="25"/>
      <c r="AD1306" s="25"/>
      <c r="AE1306" s="25"/>
      <c r="AF1306" s="25"/>
    </row>
    <row r="1307" spans="1:32" s="2" customFormat="1" ht="15.75" customHeight="1" x14ac:dyDescent="0.25">
      <c r="A1307" s="8" t="str">
        <f>$A$64</f>
        <v>1.1.2.1.2.2</v>
      </c>
      <c r="B1307" s="6" t="s">
        <v>1620</v>
      </c>
      <c r="C1307" s="17">
        <v>0</v>
      </c>
      <c r="D1307" s="17">
        <v>0</v>
      </c>
      <c r="E1307" s="17">
        <v>0</v>
      </c>
      <c r="F1307" s="17">
        <f t="shared" si="322"/>
        <v>0</v>
      </c>
      <c r="G1307" s="17" t="s">
        <v>10</v>
      </c>
      <c r="H1307" s="17" t="s">
        <v>10</v>
      </c>
      <c r="I1307" s="17">
        <f>IFERROR((F1307*G1307*H1307)/1000,0)</f>
        <v>0</v>
      </c>
      <c r="J1307" s="25"/>
      <c r="K1307" s="25"/>
      <c r="L1307" s="25"/>
      <c r="M1307" s="25"/>
      <c r="N1307" s="25"/>
      <c r="O1307" s="25"/>
      <c r="P1307" s="25"/>
      <c r="Q1307" s="25"/>
      <c r="R1307" s="25"/>
      <c r="S1307" s="25"/>
      <c r="T1307" s="25"/>
      <c r="U1307" s="25"/>
      <c r="V1307" s="25"/>
      <c r="W1307" s="25"/>
      <c r="X1307" s="25"/>
      <c r="Y1307" s="25"/>
      <c r="Z1307" s="25"/>
      <c r="AA1307" s="25"/>
      <c r="AB1307" s="25"/>
      <c r="AC1307" s="25"/>
      <c r="AD1307" s="25"/>
      <c r="AE1307" s="25"/>
      <c r="AF1307" s="25"/>
    </row>
    <row r="1308" spans="1:32" s="2" customFormat="1" ht="15.75" customHeight="1" x14ac:dyDescent="0.25">
      <c r="A1308" s="8" t="s">
        <v>627</v>
      </c>
      <c r="B1308" s="6" t="s">
        <v>1600</v>
      </c>
      <c r="C1308" s="17">
        <v>0</v>
      </c>
      <c r="D1308" s="17">
        <v>0</v>
      </c>
      <c r="E1308" s="17">
        <v>0</v>
      </c>
      <c r="F1308" s="17">
        <f t="shared" si="322"/>
        <v>0</v>
      </c>
      <c r="G1308" s="17">
        <v>8945705.5500000007</v>
      </c>
      <c r="H1308" s="17">
        <f>H1295</f>
        <v>1.0464</v>
      </c>
      <c r="I1308" s="17">
        <f t="shared" ref="I1308:I1309" si="325">F1308*G1308*H1308/1000</f>
        <v>0</v>
      </c>
      <c r="J1308" s="25"/>
      <c r="K1308" s="25"/>
      <c r="L1308" s="25"/>
      <c r="M1308" s="25"/>
      <c r="N1308" s="25"/>
      <c r="O1308" s="25"/>
      <c r="P1308" s="25"/>
      <c r="Q1308" s="25"/>
      <c r="R1308" s="25"/>
      <c r="S1308" s="25"/>
      <c r="T1308" s="25"/>
      <c r="U1308" s="25"/>
      <c r="V1308" s="25"/>
      <c r="W1308" s="25"/>
      <c r="X1308" s="25"/>
      <c r="Y1308" s="25"/>
      <c r="Z1308" s="25"/>
      <c r="AA1308" s="25"/>
      <c r="AB1308" s="25"/>
      <c r="AC1308" s="25"/>
      <c r="AD1308" s="25"/>
      <c r="AE1308" s="25"/>
      <c r="AF1308" s="25"/>
    </row>
    <row r="1309" spans="1:32" s="2" customFormat="1" ht="15.75" customHeight="1" x14ac:dyDescent="0.25">
      <c r="A1309" s="8" t="s">
        <v>1621</v>
      </c>
      <c r="B1309" s="6" t="s">
        <v>1601</v>
      </c>
      <c r="C1309" s="17">
        <v>0</v>
      </c>
      <c r="D1309" s="17">
        <v>0</v>
      </c>
      <c r="E1309" s="17">
        <v>0</v>
      </c>
      <c r="F1309" s="17">
        <f t="shared" si="322"/>
        <v>0</v>
      </c>
      <c r="G1309" s="17">
        <v>9154452.8699999992</v>
      </c>
      <c r="H1309" s="17">
        <f>H1295</f>
        <v>1.0464</v>
      </c>
      <c r="I1309" s="17">
        <f t="shared" si="325"/>
        <v>0</v>
      </c>
      <c r="J1309" s="25"/>
      <c r="K1309" s="25"/>
      <c r="L1309" s="25"/>
      <c r="M1309" s="25"/>
      <c r="N1309" s="25"/>
      <c r="O1309" s="25"/>
      <c r="P1309" s="25"/>
      <c r="Q1309" s="25"/>
      <c r="R1309" s="25"/>
      <c r="S1309" s="25"/>
      <c r="T1309" s="25"/>
      <c r="U1309" s="25"/>
      <c r="V1309" s="25"/>
      <c r="W1309" s="25"/>
      <c r="X1309" s="25"/>
      <c r="Y1309" s="25"/>
      <c r="Z1309" s="25"/>
      <c r="AA1309" s="25"/>
      <c r="AB1309" s="25"/>
      <c r="AC1309" s="25"/>
      <c r="AD1309" s="25"/>
      <c r="AE1309" s="25"/>
      <c r="AF1309" s="25"/>
    </row>
    <row r="1310" spans="1:32" s="2" customFormat="1" ht="15.75" customHeight="1" x14ac:dyDescent="0.25">
      <c r="A1310" s="8" t="str">
        <f>$A$64</f>
        <v>1.1.2.1.2.2</v>
      </c>
      <c r="B1310" s="6" t="s">
        <v>1622</v>
      </c>
      <c r="C1310" s="17">
        <v>0</v>
      </c>
      <c r="D1310" s="17">
        <v>0</v>
      </c>
      <c r="E1310" s="17">
        <v>0</v>
      </c>
      <c r="F1310" s="17">
        <f t="shared" si="322"/>
        <v>0</v>
      </c>
      <c r="G1310" s="17" t="s">
        <v>10</v>
      </c>
      <c r="H1310" s="17" t="s">
        <v>10</v>
      </c>
      <c r="I1310" s="17">
        <f>IFERROR((F1310*G1310*H1310)/1000,0)</f>
        <v>0</v>
      </c>
      <c r="J1310" s="25"/>
      <c r="K1310" s="25"/>
      <c r="L1310" s="25"/>
      <c r="M1310" s="25"/>
      <c r="N1310" s="25"/>
      <c r="O1310" s="25"/>
      <c r="P1310" s="25"/>
      <c r="Q1310" s="25"/>
      <c r="R1310" s="25"/>
      <c r="S1310" s="25"/>
      <c r="T1310" s="25"/>
      <c r="U1310" s="25"/>
      <c r="V1310" s="25"/>
      <c r="W1310" s="25"/>
      <c r="X1310" s="25"/>
      <c r="Y1310" s="25"/>
      <c r="Z1310" s="25"/>
      <c r="AA1310" s="25"/>
      <c r="AB1310" s="25"/>
      <c r="AC1310" s="25"/>
      <c r="AD1310" s="25"/>
      <c r="AE1310" s="25"/>
      <c r="AF1310" s="25"/>
    </row>
    <row r="1311" spans="1:32" s="2" customFormat="1" ht="15.75" customHeight="1" x14ac:dyDescent="0.25">
      <c r="A1311" s="8" t="s">
        <v>1623</v>
      </c>
      <c r="B1311" s="6" t="str">
        <f>B1295</f>
        <v>Cечение провода до 50 кв. мм включительно</v>
      </c>
      <c r="C1311" s="17">
        <v>0</v>
      </c>
      <c r="D1311" s="17">
        <v>0</v>
      </c>
      <c r="E1311" s="17">
        <v>0</v>
      </c>
      <c r="F1311" s="17">
        <f t="shared" si="322"/>
        <v>0</v>
      </c>
      <c r="G1311" s="17">
        <v>5188362.26</v>
      </c>
      <c r="H1311" s="17">
        <f>H1295</f>
        <v>1.0464</v>
      </c>
      <c r="I1311" s="17">
        <f t="shared" ref="I1311:I1314" si="326">F1311*G1311*H1311/1000</f>
        <v>0</v>
      </c>
      <c r="J1311" s="25"/>
      <c r="K1311" s="25"/>
      <c r="L1311" s="25"/>
      <c r="M1311" s="25"/>
      <c r="N1311" s="25"/>
      <c r="O1311" s="25"/>
      <c r="P1311" s="25"/>
      <c r="Q1311" s="25"/>
      <c r="R1311" s="25"/>
      <c r="S1311" s="25"/>
      <c r="T1311" s="25"/>
      <c r="U1311" s="25"/>
      <c r="V1311" s="25"/>
      <c r="W1311" s="25"/>
      <c r="X1311" s="25"/>
      <c r="Y1311" s="25"/>
      <c r="Z1311" s="25"/>
      <c r="AA1311" s="25"/>
      <c r="AB1311" s="25"/>
      <c r="AC1311" s="25"/>
      <c r="AD1311" s="25"/>
      <c r="AE1311" s="25"/>
      <c r="AF1311" s="25"/>
    </row>
    <row r="1312" spans="1:32" s="2" customFormat="1" ht="31.5" x14ac:dyDescent="0.25">
      <c r="A1312" s="8" t="s">
        <v>1624</v>
      </c>
      <c r="B1312" s="6" t="s">
        <v>1600</v>
      </c>
      <c r="C1312" s="17">
        <v>0</v>
      </c>
      <c r="D1312" s="17">
        <v>0</v>
      </c>
      <c r="E1312" s="17">
        <v>0</v>
      </c>
      <c r="F1312" s="17">
        <f t="shared" si="322"/>
        <v>0</v>
      </c>
      <c r="G1312" s="17">
        <v>7933378.2400000002</v>
      </c>
      <c r="H1312" s="17">
        <f>H1298</f>
        <v>1.0464</v>
      </c>
      <c r="I1312" s="17">
        <f t="shared" si="326"/>
        <v>0</v>
      </c>
      <c r="J1312" s="25"/>
      <c r="K1312" s="25"/>
      <c r="L1312" s="25"/>
      <c r="M1312" s="25"/>
      <c r="N1312" s="25"/>
      <c r="O1312" s="25"/>
      <c r="P1312" s="25"/>
      <c r="Q1312" s="25"/>
      <c r="R1312" s="25"/>
      <c r="S1312" s="25"/>
      <c r="T1312" s="25"/>
      <c r="U1312" s="25"/>
      <c r="V1312" s="25"/>
      <c r="W1312" s="25"/>
      <c r="X1312" s="25"/>
      <c r="Y1312" s="25"/>
      <c r="Z1312" s="25"/>
      <c r="AA1312" s="25"/>
      <c r="AB1312" s="25"/>
      <c r="AC1312" s="25"/>
      <c r="AD1312" s="25"/>
      <c r="AE1312" s="25"/>
      <c r="AF1312" s="25"/>
    </row>
    <row r="1313" spans="1:32" s="2" customFormat="1" ht="15.75" customHeight="1" x14ac:dyDescent="0.25">
      <c r="A1313" s="8" t="s">
        <v>1625</v>
      </c>
      <c r="B1313" s="6" t="s">
        <v>1601</v>
      </c>
      <c r="C1313" s="17">
        <v>0</v>
      </c>
      <c r="D1313" s="17">
        <v>0</v>
      </c>
      <c r="E1313" s="17">
        <v>0</v>
      </c>
      <c r="F1313" s="17">
        <f t="shared" si="322"/>
        <v>0</v>
      </c>
      <c r="G1313" s="17">
        <v>5877289.6299999999</v>
      </c>
      <c r="H1313" s="17">
        <f>H1295</f>
        <v>1.0464</v>
      </c>
      <c r="I1313" s="17">
        <f t="shared" si="326"/>
        <v>0</v>
      </c>
      <c r="J1313" s="25"/>
      <c r="K1313" s="25"/>
      <c r="L1313" s="25"/>
      <c r="M1313" s="25"/>
      <c r="N1313" s="25"/>
      <c r="O1313" s="25"/>
      <c r="P1313" s="25"/>
      <c r="Q1313" s="25"/>
      <c r="R1313" s="25"/>
      <c r="S1313" s="25"/>
      <c r="T1313" s="25"/>
      <c r="U1313" s="25"/>
      <c r="V1313" s="25"/>
      <c r="W1313" s="25"/>
      <c r="X1313" s="25"/>
      <c r="Y1313" s="25"/>
      <c r="Z1313" s="25"/>
      <c r="AA1313" s="25"/>
      <c r="AB1313" s="25"/>
      <c r="AC1313" s="25"/>
      <c r="AD1313" s="25"/>
      <c r="AE1313" s="25"/>
      <c r="AF1313" s="25"/>
    </row>
    <row r="1314" spans="1:32" s="2" customFormat="1" ht="15.75" customHeight="1" x14ac:dyDescent="0.25">
      <c r="A1314" s="8" t="s">
        <v>1626</v>
      </c>
      <c r="B1314" s="6" t="s">
        <v>1618</v>
      </c>
      <c r="C1314" s="17">
        <v>0</v>
      </c>
      <c r="D1314" s="17">
        <v>0</v>
      </c>
      <c r="E1314" s="17">
        <v>0</v>
      </c>
      <c r="F1314" s="17">
        <f t="shared" si="322"/>
        <v>0</v>
      </c>
      <c r="G1314" s="17">
        <v>6209853.0499999998</v>
      </c>
      <c r="H1314" s="17">
        <f>H1295</f>
        <v>1.0464</v>
      </c>
      <c r="I1314" s="17">
        <f t="shared" si="326"/>
        <v>0</v>
      </c>
      <c r="J1314" s="25"/>
      <c r="K1314" s="25"/>
      <c r="L1314" s="25"/>
      <c r="M1314" s="25"/>
      <c r="N1314" s="25"/>
      <c r="O1314" s="25"/>
      <c r="P1314" s="25"/>
      <c r="Q1314" s="25"/>
      <c r="R1314" s="25"/>
      <c r="S1314" s="25"/>
      <c r="T1314" s="25"/>
      <c r="U1314" s="25"/>
      <c r="V1314" s="25"/>
      <c r="W1314" s="25"/>
      <c r="X1314" s="25"/>
      <c r="Y1314" s="25"/>
      <c r="Z1314" s="25"/>
      <c r="AA1314" s="25"/>
      <c r="AB1314" s="25"/>
      <c r="AC1314" s="25"/>
      <c r="AD1314" s="25"/>
      <c r="AE1314" s="25"/>
      <c r="AF1314" s="25"/>
    </row>
    <row r="1315" spans="1:32" s="2" customFormat="1" ht="15.75" customHeight="1" x14ac:dyDescent="0.25">
      <c r="A1315" s="8" t="str">
        <f>$A$64</f>
        <v>1.1.2.1.2.2</v>
      </c>
      <c r="B1315" s="6" t="s">
        <v>1627</v>
      </c>
      <c r="C1315" s="17">
        <v>0</v>
      </c>
      <c r="D1315" s="17">
        <v>0</v>
      </c>
      <c r="E1315" s="17">
        <v>0</v>
      </c>
      <c r="F1315" s="17">
        <f t="shared" si="322"/>
        <v>0</v>
      </c>
      <c r="G1315" s="17" t="s">
        <v>10</v>
      </c>
      <c r="H1315" s="17" t="s">
        <v>10</v>
      </c>
      <c r="I1315" s="17">
        <f>IFERROR((F1315*G1315*H1315)/1000,0)</f>
        <v>0</v>
      </c>
      <c r="J1315" s="25"/>
      <c r="K1315" s="25"/>
      <c r="L1315" s="25"/>
      <c r="M1315" s="25"/>
      <c r="N1315" s="25"/>
      <c r="O1315" s="25"/>
      <c r="P1315" s="25"/>
      <c r="Q1315" s="25"/>
      <c r="R1315" s="25"/>
      <c r="S1315" s="25"/>
      <c r="T1315" s="25"/>
      <c r="U1315" s="25"/>
      <c r="V1315" s="25"/>
      <c r="W1315" s="25"/>
      <c r="X1315" s="25"/>
      <c r="Y1315" s="25"/>
      <c r="Z1315" s="25"/>
      <c r="AA1315" s="25"/>
      <c r="AB1315" s="25"/>
      <c r="AC1315" s="25"/>
      <c r="AD1315" s="25"/>
      <c r="AE1315" s="25"/>
      <c r="AF1315" s="25"/>
    </row>
    <row r="1316" spans="1:32" s="2" customFormat="1" ht="15.75" customHeight="1" x14ac:dyDescent="0.25">
      <c r="A1316" s="8" t="s">
        <v>1626</v>
      </c>
      <c r="B1316" s="6" t="s">
        <v>1601</v>
      </c>
      <c r="C1316" s="17">
        <v>0</v>
      </c>
      <c r="D1316" s="17">
        <v>0</v>
      </c>
      <c r="E1316" s="17">
        <v>0</v>
      </c>
      <c r="F1316" s="17">
        <f t="shared" si="322"/>
        <v>0</v>
      </c>
      <c r="G1316" s="17">
        <v>13839535.810000001</v>
      </c>
      <c r="H1316" s="17">
        <f>H1295</f>
        <v>1.0464</v>
      </c>
      <c r="I1316" s="17">
        <f t="shared" ref="I1316:I1317" si="327">F1316*G1316*H1316/1000</f>
        <v>0</v>
      </c>
      <c r="J1316" s="25"/>
      <c r="K1316" s="25"/>
      <c r="L1316" s="25"/>
      <c r="M1316" s="25"/>
      <c r="N1316" s="25"/>
      <c r="O1316" s="25"/>
      <c r="P1316" s="25"/>
      <c r="Q1316" s="25"/>
      <c r="R1316" s="25"/>
      <c r="S1316" s="25"/>
      <c r="T1316" s="25"/>
      <c r="U1316" s="25"/>
      <c r="V1316" s="25"/>
      <c r="W1316" s="25"/>
      <c r="X1316" s="25"/>
      <c r="Y1316" s="25"/>
      <c r="Z1316" s="25"/>
      <c r="AA1316" s="25"/>
      <c r="AB1316" s="25"/>
      <c r="AC1316" s="25"/>
      <c r="AD1316" s="25"/>
      <c r="AE1316" s="25"/>
      <c r="AF1316" s="25"/>
    </row>
    <row r="1317" spans="1:32" s="2" customFormat="1" ht="15.75" customHeight="1" x14ac:dyDescent="0.25">
      <c r="A1317" s="8" t="s">
        <v>1628</v>
      </c>
      <c r="B1317" s="6" t="s">
        <v>1618</v>
      </c>
      <c r="C1317" s="17">
        <v>0</v>
      </c>
      <c r="D1317" s="17">
        <v>0</v>
      </c>
      <c r="E1317" s="17">
        <v>0</v>
      </c>
      <c r="F1317" s="17">
        <f t="shared" si="322"/>
        <v>0</v>
      </c>
      <c r="G1317" s="17">
        <v>16085914.199999999</v>
      </c>
      <c r="H1317" s="17">
        <f>H1295</f>
        <v>1.0464</v>
      </c>
      <c r="I1317" s="17">
        <f t="shared" si="327"/>
        <v>0</v>
      </c>
      <c r="J1317" s="25"/>
      <c r="K1317" s="25"/>
      <c r="L1317" s="25"/>
      <c r="M1317" s="25"/>
      <c r="N1317" s="25"/>
      <c r="O1317" s="25"/>
      <c r="P1317" s="25"/>
      <c r="Q1317" s="25"/>
      <c r="R1317" s="25"/>
      <c r="S1317" s="25"/>
      <c r="T1317" s="25"/>
      <c r="U1317" s="25"/>
      <c r="V1317" s="25"/>
      <c r="W1317" s="25"/>
      <c r="X1317" s="25"/>
      <c r="Y1317" s="25"/>
      <c r="Z1317" s="25"/>
      <c r="AA1317" s="25"/>
      <c r="AB1317" s="25"/>
      <c r="AC1317" s="25"/>
      <c r="AD1317" s="25"/>
      <c r="AE1317" s="25"/>
      <c r="AF1317" s="25"/>
    </row>
    <row r="1318" spans="1:32" s="2" customFormat="1" ht="15.75" customHeight="1" x14ac:dyDescent="0.25">
      <c r="A1318" s="8" t="str">
        <f>$A$64</f>
        <v>1.1.2.1.2.2</v>
      </c>
      <c r="B1318" s="6" t="s">
        <v>209</v>
      </c>
      <c r="C1318" s="17">
        <v>0</v>
      </c>
      <c r="D1318" s="17">
        <v>0</v>
      </c>
      <c r="E1318" s="17">
        <v>0</v>
      </c>
      <c r="F1318" s="17">
        <f t="shared" si="322"/>
        <v>0</v>
      </c>
      <c r="G1318" s="17" t="s">
        <v>10</v>
      </c>
      <c r="H1318" s="17" t="s">
        <v>10</v>
      </c>
      <c r="I1318" s="17">
        <v>0</v>
      </c>
      <c r="J1318" s="25"/>
      <c r="K1318" s="25"/>
      <c r="L1318" s="25"/>
      <c r="M1318" s="25"/>
      <c r="N1318" s="25"/>
      <c r="O1318" s="25"/>
      <c r="P1318" s="25"/>
      <c r="Q1318" s="25"/>
      <c r="R1318" s="25"/>
      <c r="S1318" s="25"/>
      <c r="T1318" s="25"/>
      <c r="U1318" s="25"/>
      <c r="V1318" s="25"/>
      <c r="W1318" s="25"/>
      <c r="X1318" s="25"/>
      <c r="Y1318" s="25"/>
      <c r="Z1318" s="25"/>
      <c r="AA1318" s="25"/>
      <c r="AB1318" s="25"/>
      <c r="AC1318" s="25"/>
      <c r="AD1318" s="25"/>
      <c r="AE1318" s="25"/>
      <c r="AF1318" s="25"/>
    </row>
    <row r="1319" spans="1:32" s="2" customFormat="1" ht="15.75" customHeight="1" x14ac:dyDescent="0.25">
      <c r="A1319" s="8" t="str">
        <f>$A$64</f>
        <v>1.1.2.1.2.2</v>
      </c>
      <c r="B1319" s="6" t="s">
        <v>1629</v>
      </c>
      <c r="C1319" s="17">
        <v>0</v>
      </c>
      <c r="D1319" s="17">
        <v>0</v>
      </c>
      <c r="E1319" s="17">
        <v>0</v>
      </c>
      <c r="F1319" s="17">
        <f t="shared" si="322"/>
        <v>0</v>
      </c>
      <c r="G1319" s="17" t="s">
        <v>10</v>
      </c>
      <c r="H1319" s="17" t="s">
        <v>10</v>
      </c>
      <c r="I1319" s="17">
        <f>IFERROR((F1319*G1319*H1319)/1000,0)</f>
        <v>0</v>
      </c>
      <c r="J1319" s="25"/>
      <c r="K1319" s="25"/>
      <c r="L1319" s="25"/>
      <c r="M1319" s="25"/>
      <c r="N1319" s="25"/>
      <c r="O1319" s="25"/>
      <c r="P1319" s="25"/>
      <c r="Q1319" s="25"/>
      <c r="R1319" s="25"/>
      <c r="S1319" s="25"/>
      <c r="T1319" s="25"/>
      <c r="U1319" s="25"/>
      <c r="V1319" s="25"/>
      <c r="W1319" s="25"/>
      <c r="X1319" s="25"/>
      <c r="Y1319" s="25"/>
      <c r="Z1319" s="25"/>
      <c r="AA1319" s="25"/>
      <c r="AB1319" s="25"/>
      <c r="AC1319" s="25"/>
      <c r="AD1319" s="25"/>
      <c r="AE1319" s="25"/>
      <c r="AF1319" s="25"/>
    </row>
    <row r="1320" spans="1:32" s="2" customFormat="1" ht="15.75" customHeight="1" x14ac:dyDescent="0.25">
      <c r="A1320" s="8" t="s">
        <v>1630</v>
      </c>
      <c r="B1320" s="6" t="s">
        <v>170</v>
      </c>
      <c r="C1320" s="17">
        <v>0</v>
      </c>
      <c r="D1320" s="17">
        <v>0</v>
      </c>
      <c r="E1320" s="17">
        <v>0</v>
      </c>
      <c r="F1320" s="17">
        <f t="shared" si="322"/>
        <v>0</v>
      </c>
      <c r="G1320" s="17">
        <v>2600295.86</v>
      </c>
      <c r="H1320" s="17">
        <f>H1295</f>
        <v>1.0464</v>
      </c>
      <c r="I1320" s="17">
        <f t="shared" ref="I1320" si="328">F1320*G1320*H1320/1000</f>
        <v>0</v>
      </c>
      <c r="J1320" s="25"/>
      <c r="K1320" s="25"/>
      <c r="L1320" s="25"/>
      <c r="M1320" s="25"/>
      <c r="N1320" s="25"/>
      <c r="O1320" s="25"/>
      <c r="P1320" s="25"/>
      <c r="Q1320" s="25"/>
      <c r="R1320" s="25"/>
      <c r="S1320" s="25"/>
      <c r="T1320" s="25"/>
      <c r="U1320" s="25"/>
      <c r="V1320" s="25"/>
      <c r="W1320" s="25"/>
      <c r="X1320" s="25"/>
      <c r="Y1320" s="25"/>
      <c r="Z1320" s="25"/>
      <c r="AA1320" s="25"/>
      <c r="AB1320" s="25"/>
      <c r="AC1320" s="25"/>
      <c r="AD1320" s="25"/>
      <c r="AE1320" s="25"/>
      <c r="AF1320" s="25"/>
    </row>
    <row r="1321" spans="1:32" s="2" customFormat="1" ht="15.75" customHeight="1" x14ac:dyDescent="0.25">
      <c r="A1321" s="8" t="str">
        <f>$A$64</f>
        <v>1.1.2.1.2.2</v>
      </c>
      <c r="B1321" s="6" t="s">
        <v>1631</v>
      </c>
      <c r="C1321" s="17">
        <v>0</v>
      </c>
      <c r="D1321" s="17">
        <v>0</v>
      </c>
      <c r="E1321" s="17">
        <v>0</v>
      </c>
      <c r="F1321" s="17">
        <f t="shared" si="322"/>
        <v>0</v>
      </c>
      <c r="G1321" s="17" t="s">
        <v>10</v>
      </c>
      <c r="H1321" s="17" t="s">
        <v>10</v>
      </c>
      <c r="I1321" s="17">
        <f>IFERROR((F1321*G1321*H1321)/1000,0)</f>
        <v>0</v>
      </c>
      <c r="J1321" s="25"/>
      <c r="K1321" s="25"/>
      <c r="L1321" s="25"/>
      <c r="M1321" s="25"/>
      <c r="N1321" s="25"/>
      <c r="O1321" s="25"/>
      <c r="P1321" s="25"/>
      <c r="Q1321" s="25"/>
      <c r="R1321" s="25"/>
      <c r="S1321" s="25"/>
      <c r="T1321" s="25"/>
      <c r="U1321" s="25"/>
      <c r="V1321" s="25"/>
      <c r="W1321" s="25"/>
      <c r="X1321" s="25"/>
      <c r="Y1321" s="25"/>
      <c r="Z1321" s="25"/>
      <c r="AA1321" s="25"/>
      <c r="AB1321" s="25"/>
      <c r="AC1321" s="25"/>
      <c r="AD1321" s="25"/>
      <c r="AE1321" s="25"/>
      <c r="AF1321" s="25"/>
    </row>
    <row r="1322" spans="1:32" s="2" customFormat="1" ht="15.75" customHeight="1" x14ac:dyDescent="0.25">
      <c r="A1322" s="8" t="s">
        <v>1632</v>
      </c>
      <c r="B1322" s="6" t="s">
        <v>170</v>
      </c>
      <c r="C1322" s="17">
        <v>0.06</v>
      </c>
      <c r="D1322" s="17">
        <v>0.66500000000000004</v>
      </c>
      <c r="E1322" s="17">
        <f>0.17</f>
        <v>0.17</v>
      </c>
      <c r="F1322" s="17">
        <f t="shared" si="322"/>
        <v>0.29833333333333339</v>
      </c>
      <c r="G1322" s="17">
        <v>2463123.17</v>
      </c>
      <c r="H1322" s="17">
        <v>1.0464</v>
      </c>
      <c r="I1322" s="17">
        <f t="shared" ref="I1322:I1323" si="329">(F1322*G1322*H1322)/1000</f>
        <v>768.92793871792014</v>
      </c>
      <c r="J1322" s="25"/>
      <c r="K1322" s="25"/>
      <c r="L1322" s="25"/>
      <c r="M1322" s="25"/>
      <c r="N1322" s="25"/>
      <c r="O1322" s="25"/>
      <c r="P1322" s="25"/>
      <c r="Q1322" s="25"/>
      <c r="R1322" s="25"/>
      <c r="S1322" s="25"/>
      <c r="T1322" s="25"/>
      <c r="U1322" s="25"/>
      <c r="V1322" s="25"/>
      <c r="W1322" s="25"/>
      <c r="X1322" s="25"/>
      <c r="Y1322" s="25"/>
      <c r="Z1322" s="25"/>
      <c r="AA1322" s="25"/>
      <c r="AB1322" s="25"/>
      <c r="AC1322" s="25"/>
      <c r="AD1322" s="25"/>
      <c r="AE1322" s="25"/>
      <c r="AF1322" s="25"/>
    </row>
    <row r="1323" spans="1:32" s="2" customFormat="1" ht="15.75" customHeight="1" x14ac:dyDescent="0.25">
      <c r="A1323" s="8" t="s">
        <v>1633</v>
      </c>
      <c r="B1323" s="6" t="s">
        <v>1600</v>
      </c>
      <c r="C1323" s="17">
        <v>3.7240000000000002</v>
      </c>
      <c r="D1323" s="17">
        <v>0.45800000000000002</v>
      </c>
      <c r="E1323" s="17">
        <v>0.17</v>
      </c>
      <c r="F1323" s="17">
        <f t="shared" si="322"/>
        <v>1.4506666666666668</v>
      </c>
      <c r="G1323" s="17">
        <v>3425246.93</v>
      </c>
      <c r="H1323" s="17">
        <v>1.0464</v>
      </c>
      <c r="I1323" s="17">
        <f t="shared" si="329"/>
        <v>5199.4481142087689</v>
      </c>
      <c r="J1323" s="25"/>
      <c r="K1323" s="25"/>
      <c r="L1323" s="25"/>
      <c r="M1323" s="25"/>
      <c r="N1323" s="25"/>
      <c r="O1323" s="25"/>
      <c r="P1323" s="25"/>
      <c r="Q1323" s="25"/>
      <c r="R1323" s="25"/>
      <c r="S1323" s="25"/>
      <c r="T1323" s="25"/>
      <c r="U1323" s="25"/>
      <c r="V1323" s="25"/>
      <c r="W1323" s="25"/>
      <c r="X1323" s="25"/>
      <c r="Y1323" s="25"/>
      <c r="Z1323" s="25"/>
      <c r="AA1323" s="25"/>
      <c r="AB1323" s="25"/>
      <c r="AC1323" s="25"/>
      <c r="AD1323" s="25"/>
      <c r="AE1323" s="25"/>
      <c r="AF1323" s="25"/>
    </row>
    <row r="1324" spans="1:32" s="2" customFormat="1" ht="15.75" customHeight="1" x14ac:dyDescent="0.25">
      <c r="A1324" s="8" t="s">
        <v>1634</v>
      </c>
      <c r="B1324" s="6" t="s">
        <v>38</v>
      </c>
      <c r="C1324" s="17">
        <v>0</v>
      </c>
      <c r="D1324" s="17">
        <v>0</v>
      </c>
      <c r="E1324" s="17">
        <v>0</v>
      </c>
      <c r="F1324" s="17">
        <f t="shared" si="322"/>
        <v>0</v>
      </c>
      <c r="G1324" s="17" t="s">
        <v>10</v>
      </c>
      <c r="H1324" s="17" t="s">
        <v>10</v>
      </c>
      <c r="I1324" s="17">
        <f t="shared" ref="I1324:I1325" si="330">IFERROR((F1324*G1324*H1324)/1000,0)</f>
        <v>0</v>
      </c>
      <c r="J1324" s="25"/>
      <c r="K1324" s="25"/>
      <c r="L1324" s="25"/>
      <c r="M1324" s="25"/>
      <c r="N1324" s="25"/>
      <c r="O1324" s="25"/>
      <c r="P1324" s="25"/>
      <c r="Q1324" s="25"/>
      <c r="R1324" s="25"/>
      <c r="S1324" s="25"/>
      <c r="T1324" s="25"/>
      <c r="U1324" s="25"/>
      <c r="V1324" s="25"/>
      <c r="W1324" s="25"/>
      <c r="X1324" s="25"/>
      <c r="Y1324" s="25"/>
      <c r="Z1324" s="25"/>
      <c r="AA1324" s="25"/>
      <c r="AB1324" s="25"/>
      <c r="AC1324" s="25"/>
      <c r="AD1324" s="25"/>
      <c r="AE1324" s="25"/>
      <c r="AF1324" s="25"/>
    </row>
    <row r="1325" spans="1:32" s="2" customFormat="1" ht="15.75" customHeight="1" x14ac:dyDescent="0.25">
      <c r="A1325" s="8" t="str">
        <f>$A$64</f>
        <v>1.1.2.1.2.2</v>
      </c>
      <c r="B1325" s="6" t="s">
        <v>1635</v>
      </c>
      <c r="C1325" s="17">
        <v>0</v>
      </c>
      <c r="D1325" s="17">
        <v>0</v>
      </c>
      <c r="E1325" s="17">
        <v>0</v>
      </c>
      <c r="F1325" s="17">
        <f t="shared" si="322"/>
        <v>0</v>
      </c>
      <c r="G1325" s="17" t="s">
        <v>10</v>
      </c>
      <c r="H1325" s="17" t="s">
        <v>10</v>
      </c>
      <c r="I1325" s="17">
        <f t="shared" si="330"/>
        <v>0</v>
      </c>
      <c r="J1325" s="25"/>
      <c r="K1325" s="25"/>
      <c r="L1325" s="25"/>
      <c r="M1325" s="25"/>
      <c r="N1325" s="25"/>
      <c r="O1325" s="25"/>
      <c r="P1325" s="25"/>
      <c r="Q1325" s="25"/>
      <c r="R1325" s="25"/>
      <c r="S1325" s="25"/>
      <c r="T1325" s="25"/>
      <c r="U1325" s="25"/>
      <c r="V1325" s="25"/>
      <c r="W1325" s="25"/>
      <c r="X1325" s="25"/>
      <c r="Y1325" s="25"/>
      <c r="Z1325" s="25"/>
      <c r="AA1325" s="25"/>
      <c r="AB1325" s="25"/>
      <c r="AC1325" s="25"/>
      <c r="AD1325" s="25"/>
      <c r="AE1325" s="25"/>
      <c r="AF1325" s="25"/>
    </row>
    <row r="1326" spans="1:32" s="2" customFormat="1" ht="15.75" customHeight="1" x14ac:dyDescent="0.25">
      <c r="A1326" s="8" t="s">
        <v>1636</v>
      </c>
      <c r="B1326" s="6" t="s">
        <v>170</v>
      </c>
      <c r="C1326" s="17">
        <v>0</v>
      </c>
      <c r="D1326" s="17">
        <v>0</v>
      </c>
      <c r="E1326" s="17">
        <v>0</v>
      </c>
      <c r="F1326" s="17">
        <f t="shared" si="322"/>
        <v>0</v>
      </c>
      <c r="G1326" s="17">
        <v>3438120.14</v>
      </c>
      <c r="H1326" s="17">
        <v>1.0464</v>
      </c>
      <c r="I1326" s="17">
        <f t="shared" ref="I1326:I1328" si="331">F1326*G1326*H1326/1000</f>
        <v>0</v>
      </c>
      <c r="J1326" s="25"/>
      <c r="K1326" s="25"/>
      <c r="L1326" s="25"/>
      <c r="M1326" s="25"/>
      <c r="N1326" s="25"/>
      <c r="O1326" s="25"/>
      <c r="P1326" s="25"/>
      <c r="Q1326" s="25"/>
      <c r="R1326" s="25"/>
      <c r="S1326" s="25"/>
      <c r="T1326" s="25"/>
      <c r="U1326" s="25"/>
      <c r="V1326" s="25"/>
      <c r="W1326" s="25"/>
      <c r="X1326" s="25"/>
      <c r="Y1326" s="25"/>
      <c r="Z1326" s="25"/>
      <c r="AA1326" s="25"/>
      <c r="AB1326" s="25"/>
      <c r="AC1326" s="25"/>
      <c r="AD1326" s="25"/>
      <c r="AE1326" s="25"/>
      <c r="AF1326" s="25"/>
    </row>
    <row r="1327" spans="1:32" s="2" customFormat="1" ht="15.75" customHeight="1" x14ac:dyDescent="0.25">
      <c r="A1327" s="8" t="s">
        <v>1637</v>
      </c>
      <c r="B1327" s="6" t="s">
        <v>1600</v>
      </c>
      <c r="C1327" s="17">
        <v>0</v>
      </c>
      <c r="D1327" s="17">
        <v>0</v>
      </c>
      <c r="E1327" s="17">
        <v>0</v>
      </c>
      <c r="F1327" s="17">
        <f t="shared" si="322"/>
        <v>0</v>
      </c>
      <c r="G1327" s="17">
        <v>2079186.42</v>
      </c>
      <c r="H1327" s="17">
        <v>1.0464</v>
      </c>
      <c r="I1327" s="17">
        <f t="shared" si="331"/>
        <v>0</v>
      </c>
      <c r="J1327" s="25"/>
      <c r="K1327" s="25"/>
      <c r="L1327" s="25"/>
      <c r="M1327" s="25"/>
      <c r="N1327" s="25"/>
      <c r="O1327" s="25"/>
      <c r="P1327" s="25"/>
      <c r="Q1327" s="25"/>
      <c r="R1327" s="25"/>
      <c r="S1327" s="25"/>
      <c r="T1327" s="25"/>
      <c r="U1327" s="25"/>
      <c r="V1327" s="25"/>
      <c r="W1327" s="25"/>
      <c r="X1327" s="25"/>
      <c r="Y1327" s="25"/>
      <c r="Z1327" s="25"/>
      <c r="AA1327" s="25"/>
      <c r="AB1327" s="25"/>
      <c r="AC1327" s="25"/>
      <c r="AD1327" s="25"/>
      <c r="AE1327" s="25"/>
      <c r="AF1327" s="25"/>
    </row>
    <row r="1328" spans="1:32" s="2" customFormat="1" ht="15.75" customHeight="1" x14ac:dyDescent="0.25">
      <c r="A1328" s="8" t="s">
        <v>1638</v>
      </c>
      <c r="B1328" s="6" t="s">
        <v>1601</v>
      </c>
      <c r="C1328" s="17">
        <v>0</v>
      </c>
      <c r="D1328" s="17">
        <v>0</v>
      </c>
      <c r="E1328" s="17">
        <v>0</v>
      </c>
      <c r="F1328" s="17">
        <f t="shared" si="322"/>
        <v>0</v>
      </c>
      <c r="G1328" s="17">
        <v>4297570.13</v>
      </c>
      <c r="H1328" s="17">
        <v>1.0464</v>
      </c>
      <c r="I1328" s="17">
        <f t="shared" si="331"/>
        <v>0</v>
      </c>
      <c r="J1328" s="25"/>
      <c r="K1328" s="25"/>
      <c r="L1328" s="25"/>
      <c r="M1328" s="25"/>
      <c r="N1328" s="25"/>
      <c r="O1328" s="25"/>
      <c r="P1328" s="25"/>
      <c r="Q1328" s="25"/>
      <c r="R1328" s="25"/>
      <c r="S1328" s="25"/>
      <c r="T1328" s="25"/>
      <c r="U1328" s="25"/>
      <c r="V1328" s="25"/>
      <c r="W1328" s="25"/>
      <c r="X1328" s="25"/>
      <c r="Y1328" s="25"/>
      <c r="Z1328" s="25"/>
      <c r="AA1328" s="25"/>
      <c r="AB1328" s="25"/>
      <c r="AC1328" s="25"/>
      <c r="AD1328" s="25"/>
      <c r="AE1328" s="25"/>
      <c r="AF1328" s="25"/>
    </row>
    <row r="1329" spans="1:32" s="2" customFormat="1" ht="15.75" customHeight="1" x14ac:dyDescent="0.25">
      <c r="A1329" s="8" t="s">
        <v>159</v>
      </c>
      <c r="B1329" s="6" t="s">
        <v>120</v>
      </c>
      <c r="C1329" s="17">
        <f>SUM(C1332:C1338)</f>
        <v>0.65</v>
      </c>
      <c r="D1329" s="17">
        <f>SUM(D1332:D1338)</f>
        <v>0</v>
      </c>
      <c r="E1329" s="17">
        <f>SUM(E1332:E1338)</f>
        <v>0</v>
      </c>
      <c r="F1329" s="17">
        <f>(C1329+D1329+E1329)/3</f>
        <v>0.21666666666666667</v>
      </c>
      <c r="G1329" s="17" t="s">
        <v>10</v>
      </c>
      <c r="H1329" s="17" t="s">
        <v>10</v>
      </c>
      <c r="I1329" s="17">
        <f>SUM(I1331:I1346)</f>
        <v>996.32109441280011</v>
      </c>
      <c r="J1329" s="25"/>
      <c r="K1329" s="25"/>
      <c r="L1329" s="25"/>
      <c r="M1329" s="25"/>
      <c r="N1329" s="25"/>
      <c r="O1329" s="25"/>
      <c r="P1329" s="25"/>
      <c r="Q1329" s="25"/>
      <c r="R1329" s="25"/>
      <c r="S1329" s="25"/>
      <c r="T1329" s="25"/>
      <c r="U1329" s="25"/>
      <c r="V1329" s="25"/>
      <c r="W1329" s="25"/>
      <c r="X1329" s="25"/>
      <c r="Y1329" s="25"/>
      <c r="Z1329" s="25"/>
      <c r="AA1329" s="25"/>
      <c r="AB1329" s="25"/>
      <c r="AC1329" s="25"/>
      <c r="AD1329" s="25"/>
      <c r="AE1329" s="25"/>
      <c r="AF1329" s="25"/>
    </row>
    <row r="1330" spans="1:32" s="2" customFormat="1" ht="15.75" customHeight="1" x14ac:dyDescent="0.25">
      <c r="A1330" s="8" t="str">
        <f>$A$101</f>
        <v>1.1.4.1.2.3</v>
      </c>
      <c r="B1330" s="6" t="s">
        <v>202</v>
      </c>
      <c r="C1330" s="17">
        <v>0</v>
      </c>
      <c r="D1330" s="17">
        <v>0</v>
      </c>
      <c r="E1330" s="17">
        <v>0</v>
      </c>
      <c r="F1330" s="17">
        <f t="shared" ref="F1330:F1337" si="332">(C1330+D1330+E1330)/3</f>
        <v>0</v>
      </c>
      <c r="G1330" s="17" t="s">
        <v>10</v>
      </c>
      <c r="H1330" s="17" t="s">
        <v>10</v>
      </c>
      <c r="I1330" s="17">
        <v>0</v>
      </c>
      <c r="J1330" s="25"/>
      <c r="K1330" s="25"/>
      <c r="L1330" s="25"/>
      <c r="M1330" s="25"/>
      <c r="N1330" s="25"/>
      <c r="O1330" s="25"/>
      <c r="P1330" s="25"/>
      <c r="Q1330" s="25"/>
      <c r="R1330" s="25"/>
      <c r="S1330" s="25"/>
      <c r="T1330" s="25"/>
      <c r="U1330" s="25"/>
      <c r="V1330" s="25"/>
      <c r="W1330" s="25"/>
      <c r="X1330" s="25"/>
      <c r="Y1330" s="25"/>
      <c r="Z1330" s="25"/>
      <c r="AA1330" s="25"/>
      <c r="AB1330" s="25"/>
      <c r="AC1330" s="25"/>
      <c r="AD1330" s="25"/>
      <c r="AE1330" s="25"/>
      <c r="AF1330" s="25"/>
    </row>
    <row r="1331" spans="1:32" s="2" customFormat="1" ht="15.75" customHeight="1" x14ac:dyDescent="0.25">
      <c r="A1331" s="8" t="str">
        <f>$A$101</f>
        <v>1.1.4.1.2.3</v>
      </c>
      <c r="B1331" s="6" t="s">
        <v>1639</v>
      </c>
      <c r="C1331" s="17">
        <v>0</v>
      </c>
      <c r="D1331" s="17">
        <v>0</v>
      </c>
      <c r="E1331" s="17">
        <v>0</v>
      </c>
      <c r="F1331" s="17">
        <f t="shared" si="332"/>
        <v>0</v>
      </c>
      <c r="G1331" s="17" t="s">
        <v>10</v>
      </c>
      <c r="H1331" s="17" t="s">
        <v>10</v>
      </c>
      <c r="I1331" s="17">
        <f t="shared" ref="I1331" si="333">IFERROR((F1331*G1331*H1331)/1000,0)</f>
        <v>0</v>
      </c>
      <c r="J1331" s="25"/>
      <c r="K1331" s="25"/>
      <c r="L1331" s="25"/>
      <c r="M1331" s="25"/>
      <c r="N1331" s="25"/>
      <c r="O1331" s="25"/>
      <c r="P1331" s="25"/>
      <c r="Q1331" s="25"/>
      <c r="R1331" s="25"/>
      <c r="S1331" s="25"/>
      <c r="T1331" s="25"/>
      <c r="U1331" s="25"/>
      <c r="V1331" s="25"/>
      <c r="W1331" s="25"/>
      <c r="X1331" s="25"/>
      <c r="Y1331" s="25"/>
      <c r="Z1331" s="25"/>
      <c r="AA1331" s="25"/>
      <c r="AB1331" s="25"/>
      <c r="AC1331" s="25"/>
      <c r="AD1331" s="25"/>
      <c r="AE1331" s="25"/>
      <c r="AF1331" s="25"/>
    </row>
    <row r="1332" spans="1:32" s="2" customFormat="1" ht="15.75" customHeight="1" x14ac:dyDescent="0.25">
      <c r="A1332" s="8" t="s">
        <v>160</v>
      </c>
      <c r="B1332" s="6" t="s">
        <v>170</v>
      </c>
      <c r="C1332" s="17">
        <v>0</v>
      </c>
      <c r="D1332" s="17">
        <v>0</v>
      </c>
      <c r="E1332" s="17">
        <v>0</v>
      </c>
      <c r="F1332" s="17">
        <f t="shared" si="332"/>
        <v>0</v>
      </c>
      <c r="G1332" s="17">
        <v>2339249.9900000002</v>
      </c>
      <c r="H1332" s="17">
        <f>H1295</f>
        <v>1.0464</v>
      </c>
      <c r="I1332" s="17">
        <f>F1332*G1332*H1332/1000</f>
        <v>0</v>
      </c>
      <c r="J1332" s="25"/>
      <c r="K1332" s="25"/>
      <c r="L1332" s="25"/>
      <c r="M1332" s="25"/>
      <c r="N1332" s="25"/>
      <c r="O1332" s="25"/>
      <c r="P1332" s="25"/>
      <c r="Q1332" s="25"/>
      <c r="R1332" s="25"/>
      <c r="S1332" s="25"/>
      <c r="T1332" s="25"/>
      <c r="U1332" s="25"/>
      <c r="V1332" s="25"/>
      <c r="W1332" s="25"/>
      <c r="X1332" s="25"/>
      <c r="Y1332" s="25"/>
      <c r="Z1332" s="25"/>
      <c r="AA1332" s="25"/>
      <c r="AB1332" s="25"/>
      <c r="AC1332" s="25"/>
      <c r="AD1332" s="25"/>
      <c r="AE1332" s="25"/>
      <c r="AF1332" s="25"/>
    </row>
    <row r="1333" spans="1:32" s="2" customFormat="1" ht="15.75" customHeight="1" x14ac:dyDescent="0.25">
      <c r="A1333" s="8" t="str">
        <f>$A$101</f>
        <v>1.1.4.1.2.3</v>
      </c>
      <c r="B1333" s="6" t="s">
        <v>1640</v>
      </c>
      <c r="C1333" s="17">
        <v>0</v>
      </c>
      <c r="D1333" s="17">
        <v>0</v>
      </c>
      <c r="E1333" s="17">
        <v>0</v>
      </c>
      <c r="F1333" s="17">
        <f t="shared" si="332"/>
        <v>0</v>
      </c>
      <c r="G1333" s="17" t="s">
        <v>10</v>
      </c>
      <c r="H1333" s="17" t="s">
        <v>10</v>
      </c>
      <c r="I1333" s="17">
        <f t="shared" ref="I1333" si="334">IFERROR((F1333*G1333*H1333)/1000,0)</f>
        <v>0</v>
      </c>
      <c r="J1333" s="25"/>
      <c r="K1333" s="25"/>
      <c r="L1333" s="25"/>
      <c r="M1333" s="25"/>
      <c r="N1333" s="25"/>
      <c r="O1333" s="25"/>
      <c r="P1333" s="25"/>
      <c r="Q1333" s="25"/>
      <c r="R1333" s="25"/>
      <c r="S1333" s="25"/>
      <c r="T1333" s="25"/>
      <c r="U1333" s="25"/>
      <c r="V1333" s="25"/>
      <c r="W1333" s="25"/>
      <c r="X1333" s="25"/>
      <c r="Y1333" s="25"/>
      <c r="Z1333" s="25"/>
      <c r="AA1333" s="25"/>
      <c r="AB1333" s="25"/>
      <c r="AC1333" s="25"/>
      <c r="AD1333" s="25"/>
      <c r="AE1333" s="25"/>
      <c r="AF1333" s="25"/>
    </row>
    <row r="1334" spans="1:32" s="2" customFormat="1" ht="15.75" customHeight="1" x14ac:dyDescent="0.25">
      <c r="A1334" s="8" t="s">
        <v>161</v>
      </c>
      <c r="B1334" s="6" t="s">
        <v>1600</v>
      </c>
      <c r="C1334" s="17">
        <v>0</v>
      </c>
      <c r="D1334" s="17">
        <v>0</v>
      </c>
      <c r="E1334" s="17">
        <v>0</v>
      </c>
      <c r="F1334" s="17">
        <f t="shared" si="332"/>
        <v>0</v>
      </c>
      <c r="G1334" s="17">
        <v>2907942.02</v>
      </c>
      <c r="H1334" s="17">
        <f>H1298</f>
        <v>1.0464</v>
      </c>
      <c r="I1334" s="17">
        <f t="shared" ref="I1334:I1336" si="335">F1334*G1334*H1334/1000</f>
        <v>0</v>
      </c>
      <c r="J1334" s="25"/>
      <c r="K1334" s="25"/>
      <c r="L1334" s="25"/>
      <c r="M1334" s="25"/>
      <c r="N1334" s="25"/>
      <c r="O1334" s="25"/>
      <c r="P1334" s="25"/>
      <c r="Q1334" s="25"/>
      <c r="R1334" s="25"/>
      <c r="S1334" s="25"/>
      <c r="T1334" s="25"/>
      <c r="U1334" s="25"/>
      <c r="V1334" s="25"/>
      <c r="W1334" s="25"/>
      <c r="X1334" s="25"/>
      <c r="Y1334" s="25"/>
      <c r="Z1334" s="25"/>
      <c r="AA1334" s="25"/>
      <c r="AB1334" s="25"/>
      <c r="AC1334" s="25"/>
      <c r="AD1334" s="25"/>
      <c r="AE1334" s="25"/>
      <c r="AF1334" s="25"/>
    </row>
    <row r="1335" spans="1:32" s="2" customFormat="1" ht="15.75" customHeight="1" x14ac:dyDescent="0.25">
      <c r="A1335" s="8" t="s">
        <v>629</v>
      </c>
      <c r="B1335" s="6" t="s">
        <v>1601</v>
      </c>
      <c r="C1335" s="17">
        <v>0</v>
      </c>
      <c r="D1335" s="17">
        <v>0</v>
      </c>
      <c r="E1335" s="17">
        <v>0</v>
      </c>
      <c r="F1335" s="17">
        <f t="shared" si="332"/>
        <v>0</v>
      </c>
      <c r="G1335" s="17">
        <v>5029308.25</v>
      </c>
      <c r="H1335" s="17">
        <f>H1299</f>
        <v>1.0464</v>
      </c>
      <c r="I1335" s="17">
        <f t="shared" si="335"/>
        <v>0</v>
      </c>
      <c r="J1335" s="25"/>
      <c r="K1335" s="25"/>
      <c r="L1335" s="25"/>
      <c r="M1335" s="25"/>
      <c r="N1335" s="25"/>
      <c r="O1335" s="25"/>
      <c r="P1335" s="25"/>
      <c r="Q1335" s="25"/>
      <c r="R1335" s="25"/>
      <c r="S1335" s="25"/>
      <c r="T1335" s="25"/>
      <c r="U1335" s="25"/>
      <c r="V1335" s="25"/>
      <c r="W1335" s="25"/>
      <c r="X1335" s="25"/>
      <c r="Y1335" s="25"/>
      <c r="Z1335" s="25"/>
      <c r="AA1335" s="25"/>
      <c r="AB1335" s="25"/>
      <c r="AC1335" s="25"/>
      <c r="AD1335" s="25"/>
      <c r="AE1335" s="25"/>
      <c r="AF1335" s="25"/>
    </row>
    <row r="1336" spans="1:32" s="2" customFormat="1" ht="15.75" customHeight="1" x14ac:dyDescent="0.25">
      <c r="A1336" s="8" t="s">
        <v>630</v>
      </c>
      <c r="B1336" s="6" t="s">
        <v>1641</v>
      </c>
      <c r="C1336" s="17">
        <v>0</v>
      </c>
      <c r="D1336" s="17">
        <v>0</v>
      </c>
      <c r="E1336" s="17">
        <v>0</v>
      </c>
      <c r="F1336" s="17">
        <f t="shared" si="332"/>
        <v>0</v>
      </c>
      <c r="G1336" s="17">
        <v>13970374.140000001</v>
      </c>
      <c r="H1336" s="17">
        <f>H1300</f>
        <v>1.0464</v>
      </c>
      <c r="I1336" s="17">
        <f t="shared" si="335"/>
        <v>0</v>
      </c>
      <c r="J1336" s="25"/>
      <c r="K1336" s="25"/>
      <c r="L1336" s="25"/>
      <c r="M1336" s="25"/>
      <c r="N1336" s="25"/>
      <c r="O1336" s="25"/>
      <c r="P1336" s="25"/>
      <c r="Q1336" s="25"/>
      <c r="R1336" s="25"/>
      <c r="S1336" s="25"/>
      <c r="T1336" s="25"/>
      <c r="U1336" s="25"/>
      <c r="V1336" s="25"/>
      <c r="W1336" s="25"/>
      <c r="X1336" s="25"/>
      <c r="Y1336" s="25"/>
      <c r="Z1336" s="25"/>
      <c r="AA1336" s="25"/>
      <c r="AB1336" s="25"/>
      <c r="AC1336" s="25"/>
      <c r="AD1336" s="25"/>
      <c r="AE1336" s="25"/>
      <c r="AF1336" s="25"/>
    </row>
    <row r="1337" spans="1:32" s="2" customFormat="1" ht="15.75" customHeight="1" x14ac:dyDescent="0.25">
      <c r="A1337" s="8" t="str">
        <f>$A$101</f>
        <v>1.1.4.1.2.3</v>
      </c>
      <c r="B1337" s="6" t="s">
        <v>1642</v>
      </c>
      <c r="C1337" s="17">
        <v>0</v>
      </c>
      <c r="D1337" s="17">
        <v>0</v>
      </c>
      <c r="E1337" s="17">
        <v>0</v>
      </c>
      <c r="F1337" s="17">
        <f t="shared" si="332"/>
        <v>0</v>
      </c>
      <c r="G1337" s="17" t="s">
        <v>10</v>
      </c>
      <c r="H1337" s="17" t="s">
        <v>10</v>
      </c>
      <c r="I1337" s="17">
        <f t="shared" ref="I1337" si="336">IFERROR((F1337*G1337*H1337)/1000,0)</f>
        <v>0</v>
      </c>
      <c r="J1337" s="25"/>
      <c r="K1337" s="25"/>
      <c r="L1337" s="25"/>
      <c r="M1337" s="25"/>
      <c r="N1337" s="25"/>
      <c r="O1337" s="25"/>
      <c r="P1337" s="25"/>
      <c r="Q1337" s="25"/>
      <c r="R1337" s="25"/>
      <c r="S1337" s="25"/>
      <c r="T1337" s="25"/>
      <c r="U1337" s="25"/>
      <c r="V1337" s="25"/>
      <c r="W1337" s="25"/>
      <c r="X1337" s="25"/>
      <c r="Y1337" s="25"/>
      <c r="Z1337" s="25"/>
      <c r="AA1337" s="25"/>
      <c r="AB1337" s="25"/>
      <c r="AC1337" s="25"/>
      <c r="AD1337" s="25"/>
      <c r="AE1337" s="25"/>
      <c r="AF1337" s="25"/>
    </row>
    <row r="1338" spans="1:32" s="2" customFormat="1" ht="110.25" customHeight="1" x14ac:dyDescent="0.25">
      <c r="A1338" s="8" t="s">
        <v>1643</v>
      </c>
      <c r="B1338" s="6" t="s">
        <v>1601</v>
      </c>
      <c r="C1338" s="17">
        <v>0.65</v>
      </c>
      <c r="D1338" s="17">
        <v>0</v>
      </c>
      <c r="E1338" s="17">
        <v>0</v>
      </c>
      <c r="F1338" s="17">
        <f t="shared" si="322"/>
        <v>0.21666666666666667</v>
      </c>
      <c r="G1338" s="17">
        <v>4394500.24</v>
      </c>
      <c r="H1338" s="17">
        <f>H1295</f>
        <v>1.0464</v>
      </c>
      <c r="I1338" s="17">
        <f t="shared" ref="I1338" si="337">F1338*G1338*H1338/1000</f>
        <v>996.32109441280011</v>
      </c>
      <c r="J1338" s="25"/>
      <c r="K1338" s="25"/>
      <c r="L1338" s="25"/>
      <c r="M1338" s="25"/>
      <c r="N1338" s="25"/>
      <c r="O1338" s="25"/>
      <c r="P1338" s="25"/>
      <c r="Q1338" s="25"/>
      <c r="R1338" s="25"/>
      <c r="S1338" s="25"/>
      <c r="T1338" s="25"/>
      <c r="U1338" s="25"/>
      <c r="V1338" s="25"/>
      <c r="W1338" s="25"/>
      <c r="X1338" s="25"/>
      <c r="Y1338" s="25"/>
      <c r="Z1338" s="25"/>
      <c r="AA1338" s="25"/>
      <c r="AB1338" s="25"/>
      <c r="AC1338" s="25"/>
      <c r="AD1338" s="25"/>
      <c r="AE1338" s="25"/>
      <c r="AF1338" s="25"/>
    </row>
    <row r="1339" spans="1:32" s="2" customFormat="1" ht="31.5" customHeight="1" x14ac:dyDescent="0.25">
      <c r="A1339" s="8" t="str">
        <f>$A$101</f>
        <v>1.1.4.1.2.3</v>
      </c>
      <c r="B1339" s="6" t="s">
        <v>1644</v>
      </c>
      <c r="C1339" s="17">
        <v>0</v>
      </c>
      <c r="D1339" s="17">
        <v>0</v>
      </c>
      <c r="E1339" s="17">
        <v>0</v>
      </c>
      <c r="F1339" s="17">
        <f t="shared" si="322"/>
        <v>0</v>
      </c>
      <c r="G1339" s="17" t="s">
        <v>10</v>
      </c>
      <c r="H1339" s="17" t="s">
        <v>10</v>
      </c>
      <c r="I1339" s="17">
        <f t="shared" ref="I1339" si="338">IFERROR((F1339*G1339*H1339)/1000,0)</f>
        <v>0</v>
      </c>
      <c r="J1339" s="25"/>
      <c r="K1339" s="25"/>
      <c r="L1339" s="25"/>
      <c r="M1339" s="25"/>
      <c r="N1339" s="25"/>
      <c r="O1339" s="25"/>
      <c r="P1339" s="25"/>
      <c r="Q1339" s="25"/>
      <c r="R1339" s="25"/>
      <c r="S1339" s="25"/>
      <c r="T1339" s="25"/>
      <c r="U1339" s="25"/>
      <c r="V1339" s="25"/>
      <c r="W1339" s="25"/>
      <c r="X1339" s="25"/>
      <c r="Y1339" s="25"/>
      <c r="Z1339" s="25"/>
      <c r="AA1339" s="25"/>
      <c r="AB1339" s="25"/>
      <c r="AC1339" s="25"/>
      <c r="AD1339" s="25"/>
      <c r="AE1339" s="25"/>
      <c r="AF1339" s="25"/>
    </row>
    <row r="1340" spans="1:32" s="2" customFormat="1" ht="15.75" customHeight="1" x14ac:dyDescent="0.25">
      <c r="A1340" s="8" t="s">
        <v>1645</v>
      </c>
      <c r="B1340" s="6" t="s">
        <v>1601</v>
      </c>
      <c r="C1340" s="17">
        <v>0</v>
      </c>
      <c r="D1340" s="17">
        <v>0</v>
      </c>
      <c r="E1340" s="17">
        <v>0</v>
      </c>
      <c r="F1340" s="17">
        <f t="shared" si="322"/>
        <v>0</v>
      </c>
      <c r="G1340" s="17">
        <v>6391840.1799999997</v>
      </c>
      <c r="H1340" s="17">
        <f>H1304</f>
        <v>1.0464</v>
      </c>
      <c r="I1340" s="17">
        <f t="shared" ref="I1340" si="339">F1340*G1340*H1340/1000</f>
        <v>0</v>
      </c>
      <c r="J1340" s="25"/>
      <c r="K1340" s="25"/>
      <c r="L1340" s="25"/>
      <c r="M1340" s="25"/>
      <c r="N1340" s="25"/>
      <c r="O1340" s="25"/>
      <c r="P1340" s="25"/>
      <c r="Q1340" s="25"/>
      <c r="R1340" s="25"/>
      <c r="S1340" s="25"/>
      <c r="T1340" s="25"/>
      <c r="U1340" s="25"/>
      <c r="V1340" s="25"/>
      <c r="W1340" s="25"/>
      <c r="X1340" s="25"/>
      <c r="Y1340" s="25"/>
      <c r="Z1340" s="25"/>
      <c r="AA1340" s="25"/>
      <c r="AB1340" s="25"/>
      <c r="AC1340" s="25"/>
      <c r="AD1340" s="25"/>
      <c r="AE1340" s="25"/>
      <c r="AF1340" s="25"/>
    </row>
    <row r="1341" spans="1:32" s="2" customFormat="1" ht="15.75" customHeight="1" x14ac:dyDescent="0.25">
      <c r="A1341" s="8" t="str">
        <f>$A$101</f>
        <v>1.1.4.1.2.3</v>
      </c>
      <c r="B1341" s="6" t="s">
        <v>1646</v>
      </c>
      <c r="C1341" s="17">
        <v>0</v>
      </c>
      <c r="D1341" s="17">
        <v>0</v>
      </c>
      <c r="E1341" s="17">
        <v>0</v>
      </c>
      <c r="F1341" s="17">
        <f t="shared" si="322"/>
        <v>0</v>
      </c>
      <c r="G1341" s="17" t="s">
        <v>10</v>
      </c>
      <c r="H1341" s="17" t="s">
        <v>10</v>
      </c>
      <c r="I1341" s="17">
        <f t="shared" ref="I1341" si="340">IFERROR((F1341*G1341*H1341)/1000,0)</f>
        <v>0</v>
      </c>
      <c r="J1341" s="25"/>
      <c r="K1341" s="25"/>
      <c r="L1341" s="25"/>
      <c r="M1341" s="25"/>
      <c r="N1341" s="25"/>
      <c r="O1341" s="25"/>
      <c r="P1341" s="25"/>
      <c r="Q1341" s="25"/>
      <c r="R1341" s="25"/>
      <c r="S1341" s="25"/>
      <c r="T1341" s="25"/>
      <c r="U1341" s="25"/>
      <c r="V1341" s="25"/>
      <c r="W1341" s="25"/>
      <c r="X1341" s="25"/>
      <c r="Y1341" s="25"/>
      <c r="Z1341" s="25"/>
      <c r="AA1341" s="25"/>
      <c r="AB1341" s="25"/>
      <c r="AC1341" s="25"/>
      <c r="AD1341" s="25"/>
      <c r="AE1341" s="25"/>
      <c r="AF1341" s="25"/>
    </row>
    <row r="1342" spans="1:32" s="2" customFormat="1" ht="15.75" customHeight="1" x14ac:dyDescent="0.25">
      <c r="A1342" s="8" t="s">
        <v>1647</v>
      </c>
      <c r="B1342" s="6" t="s">
        <v>1601</v>
      </c>
      <c r="C1342" s="17">
        <v>0</v>
      </c>
      <c r="D1342" s="17">
        <v>0</v>
      </c>
      <c r="E1342" s="17">
        <v>0</v>
      </c>
      <c r="F1342" s="17">
        <f t="shared" si="322"/>
        <v>0</v>
      </c>
      <c r="G1342" s="17">
        <v>4630889.3600000003</v>
      </c>
      <c r="H1342" s="17">
        <f>H1306</f>
        <v>1.0464</v>
      </c>
      <c r="I1342" s="17">
        <f t="shared" ref="I1342" si="341">F1342*G1342*H1342/1000</f>
        <v>0</v>
      </c>
      <c r="J1342" s="25"/>
      <c r="K1342" s="25"/>
      <c r="L1342" s="25"/>
      <c r="M1342" s="25"/>
      <c r="N1342" s="25"/>
      <c r="O1342" s="25"/>
      <c r="P1342" s="25"/>
      <c r="Q1342" s="25"/>
      <c r="R1342" s="25"/>
      <c r="S1342" s="25"/>
      <c r="T1342" s="25"/>
      <c r="U1342" s="25"/>
      <c r="V1342" s="25"/>
      <c r="W1342" s="25"/>
      <c r="X1342" s="25"/>
      <c r="Y1342" s="25"/>
      <c r="Z1342" s="25"/>
      <c r="AA1342" s="25"/>
      <c r="AB1342" s="25"/>
      <c r="AC1342" s="25"/>
      <c r="AD1342" s="25"/>
      <c r="AE1342" s="25"/>
      <c r="AF1342" s="25"/>
    </row>
    <row r="1343" spans="1:32" s="2" customFormat="1" ht="15.75" customHeight="1" x14ac:dyDescent="0.25">
      <c r="A1343" s="8" t="str">
        <f t="shared" ref="A1343:A1348" si="342">$A$101</f>
        <v>1.1.4.1.2.3</v>
      </c>
      <c r="B1343" s="6" t="s">
        <v>680</v>
      </c>
      <c r="C1343" s="17">
        <v>0</v>
      </c>
      <c r="D1343" s="17">
        <v>0</v>
      </c>
      <c r="E1343" s="17">
        <v>0</v>
      </c>
      <c r="F1343" s="17">
        <f t="shared" si="322"/>
        <v>0</v>
      </c>
      <c r="G1343" s="17" t="s">
        <v>10</v>
      </c>
      <c r="H1343" s="17" t="s">
        <v>10</v>
      </c>
      <c r="I1343" s="17">
        <f t="shared" ref="I1343:I1344" si="343">IFERROR((F1343*G1343*H1343)/1000,0)</f>
        <v>0</v>
      </c>
      <c r="J1343" s="25"/>
      <c r="K1343" s="25"/>
      <c r="L1343" s="25"/>
      <c r="M1343" s="25"/>
      <c r="N1343" s="25"/>
      <c r="O1343" s="25"/>
      <c r="P1343" s="25"/>
      <c r="Q1343" s="25"/>
      <c r="R1343" s="25"/>
      <c r="S1343" s="25"/>
      <c r="T1343" s="25"/>
      <c r="U1343" s="25"/>
      <c r="V1343" s="25"/>
      <c r="W1343" s="25"/>
      <c r="X1343" s="25"/>
      <c r="Y1343" s="25"/>
      <c r="Z1343" s="25"/>
      <c r="AA1343" s="25"/>
      <c r="AB1343" s="25"/>
      <c r="AC1343" s="25"/>
      <c r="AD1343" s="25"/>
      <c r="AE1343" s="25"/>
      <c r="AF1343" s="25"/>
    </row>
    <row r="1344" spans="1:32" s="2" customFormat="1" ht="31.5" customHeight="1" x14ac:dyDescent="0.25">
      <c r="A1344" s="8" t="str">
        <f t="shared" si="342"/>
        <v>1.1.4.1.2.3</v>
      </c>
      <c r="B1344" s="6" t="s">
        <v>1648</v>
      </c>
      <c r="C1344" s="17">
        <v>0</v>
      </c>
      <c r="D1344" s="17">
        <v>0</v>
      </c>
      <c r="E1344" s="17">
        <v>0</v>
      </c>
      <c r="F1344" s="17">
        <f t="shared" si="322"/>
        <v>0</v>
      </c>
      <c r="G1344" s="17" t="s">
        <v>10</v>
      </c>
      <c r="H1344" s="17" t="s">
        <v>10</v>
      </c>
      <c r="I1344" s="17">
        <f t="shared" si="343"/>
        <v>0</v>
      </c>
      <c r="J1344" s="25"/>
      <c r="K1344" s="25"/>
      <c r="L1344" s="25"/>
      <c r="M1344" s="25"/>
      <c r="N1344" s="25"/>
      <c r="O1344" s="25"/>
      <c r="P1344" s="25"/>
      <c r="Q1344" s="25"/>
      <c r="R1344" s="25"/>
      <c r="S1344" s="25"/>
      <c r="T1344" s="25"/>
      <c r="U1344" s="25"/>
      <c r="V1344" s="25"/>
      <c r="W1344" s="25"/>
      <c r="X1344" s="25"/>
      <c r="Y1344" s="25"/>
      <c r="Z1344" s="25"/>
      <c r="AA1344" s="25"/>
      <c r="AB1344" s="25"/>
      <c r="AC1344" s="25"/>
      <c r="AD1344" s="25"/>
      <c r="AE1344" s="25"/>
      <c r="AF1344" s="25"/>
    </row>
    <row r="1345" spans="1:32" s="2" customFormat="1" ht="31.5" customHeight="1" x14ac:dyDescent="0.25">
      <c r="A1345" s="8" t="s">
        <v>1649</v>
      </c>
      <c r="B1345" s="6" t="s">
        <v>1601</v>
      </c>
      <c r="C1345" s="17">
        <v>0</v>
      </c>
      <c r="D1345" s="17">
        <v>0</v>
      </c>
      <c r="E1345" s="17">
        <v>0</v>
      </c>
      <c r="F1345" s="17">
        <f t="shared" si="322"/>
        <v>0</v>
      </c>
      <c r="G1345" s="17">
        <v>6571044.6500000004</v>
      </c>
      <c r="H1345" s="17">
        <f>H1309</f>
        <v>1.0464</v>
      </c>
      <c r="I1345" s="17">
        <f t="shared" ref="I1345" si="344">F1345*G1345*H1345/1000</f>
        <v>0</v>
      </c>
      <c r="J1345" s="25"/>
      <c r="K1345" s="25"/>
      <c r="L1345" s="25"/>
      <c r="M1345" s="25"/>
      <c r="N1345" s="25"/>
      <c r="O1345" s="25"/>
      <c r="P1345" s="25"/>
      <c r="Q1345" s="25"/>
      <c r="R1345" s="25"/>
      <c r="S1345" s="25"/>
      <c r="T1345" s="25"/>
      <c r="U1345" s="25"/>
      <c r="V1345" s="25"/>
      <c r="W1345" s="25"/>
      <c r="X1345" s="25"/>
      <c r="Y1345" s="25"/>
      <c r="Z1345" s="25"/>
      <c r="AA1345" s="25"/>
      <c r="AB1345" s="25"/>
      <c r="AC1345" s="25"/>
      <c r="AD1345" s="25"/>
      <c r="AE1345" s="25"/>
      <c r="AF1345" s="25"/>
    </row>
    <row r="1346" spans="1:32" s="2" customFormat="1" ht="31.5" customHeight="1" x14ac:dyDescent="0.25">
      <c r="A1346" s="8" t="str">
        <f t="shared" si="342"/>
        <v>1.1.4.1.2.3</v>
      </c>
      <c r="B1346" s="6" t="s">
        <v>1650</v>
      </c>
      <c r="C1346" s="17">
        <v>0</v>
      </c>
      <c r="D1346" s="17">
        <v>0</v>
      </c>
      <c r="E1346" s="17">
        <v>0</v>
      </c>
      <c r="F1346" s="17">
        <f t="shared" si="322"/>
        <v>0</v>
      </c>
      <c r="G1346" s="17">
        <v>4812760.4000000004</v>
      </c>
      <c r="H1346" s="17">
        <f>H1345</f>
        <v>1.0464</v>
      </c>
      <c r="I1346" s="17">
        <f t="shared" ref="I1346" si="345">(F1346*G1346*H1346)/1000</f>
        <v>0</v>
      </c>
      <c r="J1346" s="25"/>
      <c r="K1346" s="25"/>
      <c r="L1346" s="25"/>
      <c r="M1346" s="25"/>
      <c r="N1346" s="25"/>
      <c r="O1346" s="25"/>
      <c r="P1346" s="25"/>
      <c r="Q1346" s="25"/>
      <c r="R1346" s="25"/>
      <c r="S1346" s="25"/>
      <c r="T1346" s="25"/>
      <c r="U1346" s="25"/>
      <c r="V1346" s="25"/>
      <c r="W1346" s="25"/>
      <c r="X1346" s="25"/>
      <c r="Y1346" s="25"/>
      <c r="Z1346" s="25"/>
      <c r="AA1346" s="25"/>
      <c r="AB1346" s="25"/>
      <c r="AC1346" s="25"/>
      <c r="AD1346" s="25"/>
      <c r="AE1346" s="25"/>
      <c r="AF1346" s="25"/>
    </row>
    <row r="1347" spans="1:32" s="2" customFormat="1" ht="15.75" customHeight="1" x14ac:dyDescent="0.25">
      <c r="A1347" s="8" t="str">
        <f t="shared" si="342"/>
        <v>1.1.4.1.2.3</v>
      </c>
      <c r="B1347" s="6" t="s">
        <v>209</v>
      </c>
      <c r="C1347" s="17">
        <v>0</v>
      </c>
      <c r="D1347" s="17">
        <v>0</v>
      </c>
      <c r="E1347" s="17">
        <v>0</v>
      </c>
      <c r="F1347" s="17">
        <f t="shared" si="322"/>
        <v>0</v>
      </c>
      <c r="G1347" s="17" t="s">
        <v>10</v>
      </c>
      <c r="H1347" s="17" t="s">
        <v>10</v>
      </c>
      <c r="I1347" s="17">
        <v>0</v>
      </c>
      <c r="J1347" s="25"/>
      <c r="K1347" s="25"/>
      <c r="L1347" s="25"/>
      <c r="M1347" s="25"/>
      <c r="N1347" s="25"/>
      <c r="O1347" s="25"/>
      <c r="P1347" s="25"/>
      <c r="Q1347" s="25"/>
      <c r="R1347" s="25"/>
      <c r="S1347" s="25"/>
      <c r="T1347" s="25"/>
      <c r="U1347" s="25"/>
      <c r="V1347" s="25"/>
      <c r="W1347" s="25"/>
      <c r="X1347" s="25"/>
      <c r="Y1347" s="25"/>
      <c r="Z1347" s="25"/>
      <c r="AA1347" s="25"/>
      <c r="AB1347" s="25"/>
      <c r="AC1347" s="25"/>
      <c r="AD1347" s="25"/>
      <c r="AE1347" s="25"/>
      <c r="AF1347" s="25"/>
    </row>
    <row r="1348" spans="1:32" s="2" customFormat="1" ht="31.5" customHeight="1" x14ac:dyDescent="0.25">
      <c r="A1348" s="8" t="str">
        <f t="shared" si="342"/>
        <v>1.1.4.1.2.3</v>
      </c>
      <c r="B1348" s="6" t="s">
        <v>1651</v>
      </c>
      <c r="C1348" s="17">
        <v>0</v>
      </c>
      <c r="D1348" s="17">
        <v>0</v>
      </c>
      <c r="E1348" s="17">
        <v>0</v>
      </c>
      <c r="F1348" s="17">
        <f t="shared" si="322"/>
        <v>0</v>
      </c>
      <c r="G1348" s="17">
        <v>2915918.83</v>
      </c>
      <c r="H1348" s="17" t="s">
        <v>10</v>
      </c>
      <c r="I1348" s="17">
        <v>0</v>
      </c>
      <c r="J1348" s="25"/>
      <c r="K1348" s="25"/>
      <c r="L1348" s="25"/>
      <c r="M1348" s="25"/>
      <c r="N1348" s="25"/>
      <c r="O1348" s="25"/>
      <c r="P1348" s="25"/>
      <c r="Q1348" s="25"/>
      <c r="R1348" s="25"/>
      <c r="S1348" s="25"/>
      <c r="T1348" s="25"/>
      <c r="U1348" s="25"/>
      <c r="V1348" s="25"/>
      <c r="W1348" s="25"/>
      <c r="X1348" s="25"/>
      <c r="Y1348" s="25"/>
      <c r="Z1348" s="25"/>
      <c r="AA1348" s="25"/>
      <c r="AB1348" s="25"/>
      <c r="AC1348" s="25"/>
      <c r="AD1348" s="25"/>
      <c r="AE1348" s="25"/>
      <c r="AF1348" s="25"/>
    </row>
    <row r="1349" spans="1:32" s="2" customFormat="1" ht="31.5" customHeight="1" x14ac:dyDescent="0.25">
      <c r="A1349" s="8" t="s">
        <v>169</v>
      </c>
      <c r="B1349" s="6" t="s">
        <v>1652</v>
      </c>
      <c r="C1349" s="17">
        <v>0</v>
      </c>
      <c r="D1349" s="17">
        <v>0</v>
      </c>
      <c r="E1349" s="17">
        <v>0</v>
      </c>
      <c r="F1349" s="17">
        <v>0</v>
      </c>
      <c r="G1349" s="17">
        <v>31228.44</v>
      </c>
      <c r="H1349" s="17" t="s">
        <v>10</v>
      </c>
      <c r="I1349" s="17">
        <v>0</v>
      </c>
      <c r="J1349" s="25"/>
      <c r="K1349" s="25"/>
      <c r="L1349" s="25"/>
      <c r="M1349" s="25"/>
      <c r="N1349" s="25"/>
      <c r="O1349" s="25"/>
      <c r="P1349" s="25"/>
      <c r="Q1349" s="25"/>
      <c r="R1349" s="25"/>
      <c r="S1349" s="25"/>
      <c r="T1349" s="25"/>
      <c r="U1349" s="25"/>
      <c r="V1349" s="25"/>
      <c r="W1349" s="25"/>
      <c r="X1349" s="25"/>
      <c r="Y1349" s="25"/>
      <c r="Z1349" s="25"/>
      <c r="AA1349" s="25"/>
      <c r="AB1349" s="25"/>
      <c r="AC1349" s="25"/>
      <c r="AD1349" s="25"/>
      <c r="AE1349" s="25"/>
      <c r="AF1349" s="25"/>
    </row>
    <row r="1350" spans="1:32" s="2" customFormat="1" ht="31.5" customHeight="1" x14ac:dyDescent="0.25">
      <c r="A1350" s="8" t="s">
        <v>75</v>
      </c>
      <c r="B1350" s="6" t="s">
        <v>8</v>
      </c>
      <c r="C1350" s="17">
        <f>SUM(C1352:C1367)+SUM(C1371:C1395)</f>
        <v>4.3899999999999997</v>
      </c>
      <c r="D1350" s="17">
        <f>SUM(D1352:D1367)+SUM(D1371:D1395)</f>
        <v>1.9610000000000001</v>
      </c>
      <c r="E1350" s="17">
        <f>SUM(E1352:E1367)+SUM(E1371:E1395)</f>
        <v>2.153</v>
      </c>
      <c r="F1350" s="17">
        <f t="shared" ref="F1350:F1395" si="346">(C1350+D1350+E1350)/3</f>
        <v>2.8346666666666667</v>
      </c>
      <c r="G1350" s="17" t="s">
        <v>10</v>
      </c>
      <c r="H1350" s="17" t="s">
        <v>10</v>
      </c>
      <c r="I1350" s="17">
        <f>SUM(I1352:I1367)+SUM(I1371:I1395)</f>
        <v>17.00359213982161</v>
      </c>
      <c r="J1350" s="25"/>
      <c r="K1350" s="25"/>
      <c r="L1350" s="25"/>
      <c r="M1350" s="25"/>
      <c r="N1350" s="25"/>
      <c r="O1350" s="25"/>
      <c r="P1350" s="25"/>
      <c r="Q1350" s="25"/>
      <c r="R1350" s="25"/>
      <c r="S1350" s="25"/>
      <c r="T1350" s="25"/>
      <c r="U1350" s="25"/>
      <c r="V1350" s="25"/>
      <c r="W1350" s="25"/>
      <c r="X1350" s="25"/>
      <c r="Y1350" s="25"/>
      <c r="Z1350" s="25"/>
      <c r="AA1350" s="25"/>
      <c r="AB1350" s="25"/>
      <c r="AC1350" s="25"/>
      <c r="AD1350" s="25"/>
      <c r="AE1350" s="25"/>
      <c r="AF1350" s="25"/>
    </row>
    <row r="1351" spans="1:32" s="2" customFormat="1" ht="15.75" customHeight="1" x14ac:dyDescent="0.25">
      <c r="A1351" s="8" t="str">
        <f>$A$122</f>
        <v>1.2.1.1</v>
      </c>
      <c r="B1351" s="6" t="s">
        <v>202</v>
      </c>
      <c r="C1351" s="17">
        <v>0</v>
      </c>
      <c r="D1351" s="17">
        <v>0</v>
      </c>
      <c r="E1351" s="17">
        <v>0</v>
      </c>
      <c r="F1351" s="17">
        <f t="shared" si="346"/>
        <v>0</v>
      </c>
      <c r="G1351" s="17" t="s">
        <v>10</v>
      </c>
      <c r="H1351" s="17" t="s">
        <v>10</v>
      </c>
      <c r="I1351" s="17">
        <v>0</v>
      </c>
      <c r="J1351" s="25"/>
      <c r="K1351" s="25"/>
      <c r="L1351" s="25"/>
      <c r="M1351" s="25"/>
      <c r="N1351" s="25"/>
      <c r="O1351" s="25"/>
      <c r="P1351" s="25"/>
      <c r="Q1351" s="25"/>
      <c r="R1351" s="25"/>
      <c r="S1351" s="25"/>
      <c r="T1351" s="25"/>
      <c r="U1351" s="25"/>
      <c r="V1351" s="25"/>
      <c r="W1351" s="25"/>
      <c r="X1351" s="25"/>
      <c r="Y1351" s="25"/>
      <c r="Z1351" s="25"/>
      <c r="AA1351" s="25"/>
      <c r="AB1351" s="25"/>
      <c r="AC1351" s="25"/>
      <c r="AD1351" s="25"/>
      <c r="AE1351" s="25"/>
      <c r="AF1351" s="25"/>
    </row>
    <row r="1352" spans="1:32" s="2" customFormat="1" ht="31.5" customHeight="1" x14ac:dyDescent="0.25">
      <c r="A1352" s="8" t="s">
        <v>138</v>
      </c>
      <c r="B1352" s="6" t="s">
        <v>1653</v>
      </c>
      <c r="C1352" s="17">
        <v>0</v>
      </c>
      <c r="D1352" s="17">
        <v>0</v>
      </c>
      <c r="E1352" s="17">
        <v>0</v>
      </c>
      <c r="F1352" s="17">
        <f t="shared" si="346"/>
        <v>0</v>
      </c>
      <c r="G1352" s="17">
        <v>24760.97</v>
      </c>
      <c r="H1352" s="17">
        <v>1.03674540682415</v>
      </c>
      <c r="I1352" s="17">
        <f t="shared" ref="I1352:I1369" si="347">IFERROR((F1352*G1352*H1352)/1000,0)</f>
        <v>0</v>
      </c>
      <c r="J1352" s="25"/>
      <c r="K1352" s="25"/>
      <c r="L1352" s="25"/>
      <c r="M1352" s="25"/>
      <c r="N1352" s="25"/>
      <c r="O1352" s="25"/>
      <c r="P1352" s="25"/>
      <c r="Q1352" s="25"/>
      <c r="R1352" s="25"/>
      <c r="S1352" s="25"/>
      <c r="T1352" s="25"/>
      <c r="U1352" s="25"/>
      <c r="V1352" s="25"/>
      <c r="W1352" s="25"/>
      <c r="X1352" s="25"/>
      <c r="Y1352" s="25"/>
      <c r="Z1352" s="25"/>
      <c r="AA1352" s="25"/>
      <c r="AB1352" s="25"/>
      <c r="AC1352" s="25"/>
      <c r="AD1352" s="25"/>
      <c r="AE1352" s="25"/>
      <c r="AF1352" s="25"/>
    </row>
    <row r="1353" spans="1:32" s="2" customFormat="1" ht="31.5" customHeight="1" x14ac:dyDescent="0.25">
      <c r="A1353" s="8" t="s">
        <v>139</v>
      </c>
      <c r="B1353" s="6" t="s">
        <v>1654</v>
      </c>
      <c r="C1353" s="17">
        <v>0</v>
      </c>
      <c r="D1353" s="17">
        <v>0</v>
      </c>
      <c r="E1353" s="17">
        <v>0</v>
      </c>
      <c r="F1353" s="17">
        <f t="shared" si="346"/>
        <v>0</v>
      </c>
      <c r="G1353" s="17" t="s">
        <v>10</v>
      </c>
      <c r="H1353" s="17">
        <f>H1352</f>
        <v>1.03674540682415</v>
      </c>
      <c r="I1353" s="17">
        <f t="shared" si="347"/>
        <v>0</v>
      </c>
      <c r="J1353" s="25"/>
      <c r="K1353" s="25"/>
      <c r="L1353" s="25"/>
      <c r="M1353" s="25"/>
      <c r="N1353" s="25"/>
      <c r="O1353" s="25"/>
      <c r="P1353" s="25"/>
      <c r="Q1353" s="25"/>
      <c r="R1353" s="25"/>
      <c r="S1353" s="25"/>
      <c r="T1353" s="25"/>
      <c r="U1353" s="25"/>
      <c r="V1353" s="25"/>
      <c r="W1353" s="25"/>
      <c r="X1353" s="25"/>
      <c r="Y1353" s="25"/>
      <c r="Z1353" s="25"/>
      <c r="AA1353" s="25"/>
      <c r="AB1353" s="25"/>
      <c r="AC1353" s="25"/>
      <c r="AD1353" s="25"/>
      <c r="AE1353" s="25"/>
      <c r="AF1353" s="25"/>
    </row>
    <row r="1354" spans="1:32" s="2" customFormat="1" ht="15.75" customHeight="1" x14ac:dyDescent="0.25">
      <c r="A1354" s="8" t="s">
        <v>140</v>
      </c>
      <c r="B1354" s="6" t="s">
        <v>1655</v>
      </c>
      <c r="C1354" s="17">
        <v>0</v>
      </c>
      <c r="D1354" s="17">
        <v>0</v>
      </c>
      <c r="E1354" s="17">
        <v>0</v>
      </c>
      <c r="F1354" s="17">
        <f t="shared" si="346"/>
        <v>0</v>
      </c>
      <c r="G1354" s="17">
        <v>9259.36</v>
      </c>
      <c r="H1354" s="17">
        <f>H1353</f>
        <v>1.03674540682415</v>
      </c>
      <c r="I1354" s="17">
        <f t="shared" si="347"/>
        <v>0</v>
      </c>
      <c r="J1354" s="25"/>
      <c r="K1354" s="25"/>
      <c r="L1354" s="25"/>
      <c r="M1354" s="25"/>
      <c r="N1354" s="25"/>
      <c r="O1354" s="25"/>
      <c r="P1354" s="25"/>
      <c r="Q1354" s="25"/>
      <c r="R1354" s="25"/>
      <c r="S1354" s="25"/>
      <c r="T1354" s="25"/>
      <c r="U1354" s="25"/>
      <c r="V1354" s="25"/>
      <c r="W1354" s="25"/>
      <c r="X1354" s="25"/>
      <c r="Y1354" s="25"/>
      <c r="Z1354" s="25"/>
      <c r="AA1354" s="25"/>
      <c r="AB1354" s="25"/>
      <c r="AC1354" s="25"/>
      <c r="AD1354" s="25"/>
      <c r="AE1354" s="25"/>
      <c r="AF1354" s="25"/>
    </row>
    <row r="1355" spans="1:32" s="2" customFormat="1" ht="15.75" customHeight="1" x14ac:dyDescent="0.25">
      <c r="A1355" s="8" t="s">
        <v>141</v>
      </c>
      <c r="B1355" s="6" t="s">
        <v>1656</v>
      </c>
      <c r="C1355" s="17">
        <v>0</v>
      </c>
      <c r="D1355" s="17">
        <v>0</v>
      </c>
      <c r="E1355" s="17">
        <v>0</v>
      </c>
      <c r="F1355" s="17">
        <f t="shared" si="346"/>
        <v>0</v>
      </c>
      <c r="G1355" s="17">
        <v>7018.41</v>
      </c>
      <c r="H1355" s="17">
        <f>H1353</f>
        <v>1.03674540682415</v>
      </c>
      <c r="I1355" s="17">
        <f t="shared" si="347"/>
        <v>0</v>
      </c>
      <c r="J1355" s="25"/>
      <c r="K1355" s="25"/>
      <c r="L1355" s="25"/>
      <c r="M1355" s="25"/>
      <c r="N1355" s="25"/>
      <c r="O1355" s="25"/>
      <c r="P1355" s="25"/>
      <c r="Q1355" s="25"/>
      <c r="R1355" s="25"/>
      <c r="S1355" s="25"/>
      <c r="T1355" s="25"/>
      <c r="U1355" s="25"/>
      <c r="V1355" s="25"/>
      <c r="W1355" s="25"/>
      <c r="X1355" s="25"/>
      <c r="Y1355" s="25"/>
      <c r="Z1355" s="25"/>
      <c r="AA1355" s="25"/>
      <c r="AB1355" s="25"/>
      <c r="AC1355" s="25"/>
      <c r="AD1355" s="25"/>
      <c r="AE1355" s="25"/>
      <c r="AF1355" s="25"/>
    </row>
    <row r="1356" spans="1:32" s="2" customFormat="1" ht="15.75" customHeight="1" x14ac:dyDescent="0.25">
      <c r="A1356" s="8" t="s">
        <v>142</v>
      </c>
      <c r="B1356" s="6" t="s">
        <v>1657</v>
      </c>
      <c r="C1356" s="17">
        <v>0</v>
      </c>
      <c r="D1356" s="17">
        <v>0</v>
      </c>
      <c r="E1356" s="17">
        <v>0</v>
      </c>
      <c r="F1356" s="17">
        <f t="shared" si="346"/>
        <v>0</v>
      </c>
      <c r="G1356" s="17" t="s">
        <v>10</v>
      </c>
      <c r="H1356" s="17">
        <f>H1352</f>
        <v>1.03674540682415</v>
      </c>
      <c r="I1356" s="17">
        <f t="shared" si="347"/>
        <v>0</v>
      </c>
      <c r="J1356" s="25"/>
      <c r="K1356" s="25"/>
      <c r="L1356" s="25"/>
      <c r="M1356" s="25"/>
      <c r="N1356" s="25"/>
      <c r="O1356" s="25"/>
      <c r="P1356" s="25"/>
      <c r="Q1356" s="25"/>
      <c r="R1356" s="25"/>
      <c r="S1356" s="25"/>
      <c r="T1356" s="25"/>
      <c r="U1356" s="25"/>
      <c r="V1356" s="25"/>
      <c r="W1356" s="25"/>
      <c r="X1356" s="25"/>
      <c r="Y1356" s="25"/>
      <c r="Z1356" s="25"/>
      <c r="AA1356" s="25"/>
      <c r="AB1356" s="25"/>
      <c r="AC1356" s="25"/>
      <c r="AD1356" s="25"/>
      <c r="AE1356" s="25"/>
      <c r="AF1356" s="25"/>
    </row>
    <row r="1357" spans="1:32" s="2" customFormat="1" ht="31.5" customHeight="1" x14ac:dyDescent="0.25">
      <c r="A1357" s="8" t="s">
        <v>143</v>
      </c>
      <c r="B1357" s="6" t="s">
        <v>1655</v>
      </c>
      <c r="C1357" s="17">
        <v>0</v>
      </c>
      <c r="D1357" s="17">
        <v>0</v>
      </c>
      <c r="E1357" s="17">
        <v>0</v>
      </c>
      <c r="F1357" s="17">
        <f t="shared" si="346"/>
        <v>0</v>
      </c>
      <c r="G1357" s="17">
        <v>1999.31</v>
      </c>
      <c r="H1357" s="17">
        <f>H1356</f>
        <v>1.03674540682415</v>
      </c>
      <c r="I1357" s="17">
        <f t="shared" si="347"/>
        <v>0</v>
      </c>
      <c r="J1357" s="25"/>
      <c r="K1357" s="25"/>
      <c r="L1357" s="25"/>
      <c r="M1357" s="25"/>
      <c r="N1357" s="25"/>
      <c r="O1357" s="25"/>
      <c r="P1357" s="25"/>
      <c r="Q1357" s="25"/>
      <c r="R1357" s="25"/>
      <c r="S1357" s="25"/>
      <c r="T1357" s="25"/>
      <c r="U1357" s="25"/>
      <c r="V1357" s="25"/>
      <c r="W1357" s="25"/>
      <c r="X1357" s="25"/>
      <c r="Y1357" s="25"/>
      <c r="Z1357" s="25"/>
      <c r="AA1357" s="25"/>
      <c r="AB1357" s="25"/>
      <c r="AC1357" s="25"/>
      <c r="AD1357" s="25"/>
      <c r="AE1357" s="25"/>
      <c r="AF1357" s="25"/>
    </row>
    <row r="1358" spans="1:32" s="2" customFormat="1" ht="31.5" customHeight="1" x14ac:dyDescent="0.25">
      <c r="A1358" s="8" t="s">
        <v>144</v>
      </c>
      <c r="B1358" s="6" t="s">
        <v>1656</v>
      </c>
      <c r="C1358" s="17">
        <v>0</v>
      </c>
      <c r="D1358" s="17">
        <v>0</v>
      </c>
      <c r="E1358" s="17">
        <v>0</v>
      </c>
      <c r="F1358" s="17">
        <f t="shared" si="346"/>
        <v>0</v>
      </c>
      <c r="G1358" s="17">
        <v>5723.75</v>
      </c>
      <c r="H1358" s="17">
        <f>H1356</f>
        <v>1.03674540682415</v>
      </c>
      <c r="I1358" s="17">
        <f t="shared" si="347"/>
        <v>0</v>
      </c>
      <c r="J1358" s="25"/>
      <c r="K1358" s="25"/>
      <c r="L1358" s="25"/>
      <c r="M1358" s="25"/>
      <c r="N1358" s="25"/>
      <c r="O1358" s="25"/>
      <c r="P1358" s="25"/>
      <c r="Q1358" s="25"/>
      <c r="R1358" s="25"/>
      <c r="S1358" s="25"/>
      <c r="T1358" s="25"/>
      <c r="U1358" s="25"/>
      <c r="V1358" s="25"/>
      <c r="W1358" s="25"/>
      <c r="X1358" s="25"/>
      <c r="Y1358" s="25"/>
      <c r="Z1358" s="25"/>
      <c r="AA1358" s="25"/>
      <c r="AB1358" s="25"/>
      <c r="AC1358" s="25"/>
      <c r="AD1358" s="25"/>
      <c r="AE1358" s="25"/>
      <c r="AF1358" s="25"/>
    </row>
    <row r="1359" spans="1:32" s="2" customFormat="1" ht="15.75" customHeight="1" x14ac:dyDescent="0.25">
      <c r="A1359" s="8" t="s">
        <v>145</v>
      </c>
      <c r="B1359" s="6" t="s">
        <v>1658</v>
      </c>
      <c r="C1359" s="17">
        <v>0</v>
      </c>
      <c r="D1359" s="17">
        <v>0</v>
      </c>
      <c r="E1359" s="17">
        <v>0</v>
      </c>
      <c r="F1359" s="17">
        <f t="shared" si="346"/>
        <v>0</v>
      </c>
      <c r="G1359" s="17">
        <v>4457.83</v>
      </c>
      <c r="H1359" s="17">
        <f>H1352</f>
        <v>1.03674540682415</v>
      </c>
      <c r="I1359" s="17">
        <f t="shared" si="347"/>
        <v>0</v>
      </c>
      <c r="J1359" s="25"/>
      <c r="K1359" s="25"/>
      <c r="L1359" s="25"/>
      <c r="M1359" s="25"/>
      <c r="N1359" s="25"/>
      <c r="O1359" s="25"/>
      <c r="P1359" s="25"/>
      <c r="Q1359" s="25"/>
      <c r="R1359" s="25"/>
      <c r="S1359" s="25"/>
      <c r="T1359" s="25"/>
      <c r="U1359" s="25"/>
      <c r="V1359" s="25"/>
      <c r="W1359" s="25"/>
      <c r="X1359" s="25"/>
      <c r="Y1359" s="25"/>
      <c r="Z1359" s="25"/>
      <c r="AA1359" s="25"/>
      <c r="AB1359" s="25"/>
      <c r="AC1359" s="25"/>
      <c r="AD1359" s="25"/>
      <c r="AE1359" s="25"/>
      <c r="AF1359" s="25"/>
    </row>
    <row r="1360" spans="1:32" s="2" customFormat="1" ht="31.5" customHeight="1" x14ac:dyDescent="0.25">
      <c r="A1360" s="8" t="s">
        <v>146</v>
      </c>
      <c r="B1360" s="6" t="s">
        <v>1659</v>
      </c>
      <c r="C1360" s="17">
        <v>0</v>
      </c>
      <c r="D1360" s="17">
        <v>0</v>
      </c>
      <c r="E1360" s="17">
        <v>0</v>
      </c>
      <c r="F1360" s="17">
        <f t="shared" si="346"/>
        <v>0</v>
      </c>
      <c r="G1360" s="17" t="s">
        <v>10</v>
      </c>
      <c r="H1360" s="17">
        <f>H1352</f>
        <v>1.03674540682415</v>
      </c>
      <c r="I1360" s="17">
        <f t="shared" si="347"/>
        <v>0</v>
      </c>
      <c r="J1360" s="25"/>
      <c r="K1360" s="25"/>
      <c r="L1360" s="25"/>
      <c r="M1360" s="25"/>
      <c r="N1360" s="25"/>
      <c r="O1360" s="25"/>
      <c r="P1360" s="25"/>
      <c r="Q1360" s="25"/>
      <c r="R1360" s="25"/>
      <c r="S1360" s="25"/>
      <c r="T1360" s="25"/>
      <c r="U1360" s="25"/>
      <c r="V1360" s="25"/>
      <c r="W1360" s="25"/>
      <c r="X1360" s="25"/>
      <c r="Y1360" s="25"/>
      <c r="Z1360" s="25"/>
      <c r="AA1360" s="25"/>
      <c r="AB1360" s="25"/>
      <c r="AC1360" s="25"/>
      <c r="AD1360" s="25"/>
      <c r="AE1360" s="25"/>
      <c r="AF1360" s="25"/>
    </row>
    <row r="1361" spans="1:32" s="2" customFormat="1" ht="31.5" customHeight="1" x14ac:dyDescent="0.25">
      <c r="A1361" s="8" t="s">
        <v>147</v>
      </c>
      <c r="B1361" s="6" t="s">
        <v>1660</v>
      </c>
      <c r="C1361" s="17">
        <v>0</v>
      </c>
      <c r="D1361" s="17">
        <v>0</v>
      </c>
      <c r="E1361" s="17">
        <v>0</v>
      </c>
      <c r="F1361" s="17">
        <f t="shared" si="346"/>
        <v>0</v>
      </c>
      <c r="G1361" s="17">
        <v>2663.63</v>
      </c>
      <c r="H1361" s="17">
        <f>H1360</f>
        <v>1.03674540682415</v>
      </c>
      <c r="I1361" s="17">
        <f t="shared" si="347"/>
        <v>0</v>
      </c>
      <c r="J1361" s="25"/>
      <c r="K1361" s="25"/>
      <c r="L1361" s="25"/>
      <c r="M1361" s="25"/>
      <c r="N1361" s="25"/>
      <c r="O1361" s="25"/>
      <c r="P1361" s="25"/>
      <c r="Q1361" s="25"/>
      <c r="R1361" s="25"/>
      <c r="S1361" s="25"/>
      <c r="T1361" s="25"/>
      <c r="U1361" s="25"/>
      <c r="V1361" s="25"/>
      <c r="W1361" s="25"/>
      <c r="X1361" s="25"/>
      <c r="Y1361" s="25"/>
      <c r="Z1361" s="25"/>
      <c r="AA1361" s="25"/>
      <c r="AB1361" s="25"/>
      <c r="AC1361" s="25"/>
      <c r="AD1361" s="25"/>
      <c r="AE1361" s="25"/>
      <c r="AF1361" s="25"/>
    </row>
    <row r="1362" spans="1:32" s="2" customFormat="1" ht="15.75" customHeight="1" x14ac:dyDescent="0.25">
      <c r="A1362" s="8" t="s">
        <v>162</v>
      </c>
      <c r="B1362" s="6" t="s">
        <v>1661</v>
      </c>
      <c r="C1362" s="17">
        <v>0</v>
      </c>
      <c r="D1362" s="17">
        <v>0</v>
      </c>
      <c r="E1362" s="17">
        <v>0</v>
      </c>
      <c r="F1362" s="17">
        <f t="shared" si="346"/>
        <v>0</v>
      </c>
      <c r="G1362" s="17">
        <v>9870.73</v>
      </c>
      <c r="H1362" s="17">
        <f>H1360</f>
        <v>1.03674540682415</v>
      </c>
      <c r="I1362" s="17">
        <f t="shared" si="347"/>
        <v>0</v>
      </c>
      <c r="J1362" s="25"/>
      <c r="K1362" s="25"/>
      <c r="L1362" s="25"/>
      <c r="M1362" s="25"/>
      <c r="N1362" s="25"/>
      <c r="O1362" s="25"/>
      <c r="P1362" s="25"/>
      <c r="Q1362" s="25"/>
      <c r="R1362" s="25"/>
      <c r="S1362" s="25"/>
      <c r="T1362" s="25"/>
      <c r="U1362" s="25"/>
      <c r="V1362" s="25"/>
      <c r="W1362" s="25"/>
      <c r="X1362" s="25"/>
      <c r="Y1362" s="25"/>
      <c r="Z1362" s="25"/>
      <c r="AA1362" s="25"/>
      <c r="AB1362" s="25"/>
      <c r="AC1362" s="25"/>
      <c r="AD1362" s="25"/>
      <c r="AE1362" s="25"/>
      <c r="AF1362" s="25"/>
    </row>
    <row r="1363" spans="1:32" s="2" customFormat="1" ht="31.5" customHeight="1" x14ac:dyDescent="0.25">
      <c r="A1363" s="8" t="s">
        <v>163</v>
      </c>
      <c r="B1363" s="6" t="s">
        <v>1662</v>
      </c>
      <c r="C1363" s="17">
        <v>0</v>
      </c>
      <c r="D1363" s="17">
        <v>0</v>
      </c>
      <c r="E1363" s="17">
        <v>0</v>
      </c>
      <c r="F1363" s="17">
        <f t="shared" si="346"/>
        <v>0</v>
      </c>
      <c r="G1363" s="17" t="s">
        <v>10</v>
      </c>
      <c r="H1363" s="17">
        <f>H1352</f>
        <v>1.03674540682415</v>
      </c>
      <c r="I1363" s="17">
        <f t="shared" si="347"/>
        <v>0</v>
      </c>
      <c r="J1363" s="25"/>
      <c r="K1363" s="25"/>
      <c r="L1363" s="25"/>
      <c r="M1363" s="25"/>
      <c r="N1363" s="25"/>
      <c r="O1363" s="25"/>
      <c r="P1363" s="25"/>
      <c r="Q1363" s="25"/>
      <c r="R1363" s="25"/>
      <c r="S1363" s="25"/>
      <c r="T1363" s="25"/>
      <c r="U1363" s="25"/>
      <c r="V1363" s="25"/>
      <c r="W1363" s="25"/>
      <c r="X1363" s="25"/>
      <c r="Y1363" s="25"/>
      <c r="Z1363" s="25"/>
      <c r="AA1363" s="25"/>
      <c r="AB1363" s="25"/>
      <c r="AC1363" s="25"/>
      <c r="AD1363" s="25"/>
      <c r="AE1363" s="25"/>
      <c r="AF1363" s="25"/>
    </row>
    <row r="1364" spans="1:32" s="2" customFormat="1" ht="15.75" customHeight="1" x14ac:dyDescent="0.25">
      <c r="A1364" s="8" t="s">
        <v>631</v>
      </c>
      <c r="B1364" s="6" t="s">
        <v>1660</v>
      </c>
      <c r="C1364" s="17">
        <v>0</v>
      </c>
      <c r="D1364" s="17">
        <v>0</v>
      </c>
      <c r="E1364" s="17">
        <v>0</v>
      </c>
      <c r="F1364" s="17">
        <f t="shared" si="346"/>
        <v>0</v>
      </c>
      <c r="G1364" s="17">
        <v>2963.64</v>
      </c>
      <c r="H1364" s="17">
        <f>H1363</f>
        <v>1.03674540682415</v>
      </c>
      <c r="I1364" s="17">
        <f t="shared" si="347"/>
        <v>0</v>
      </c>
      <c r="J1364" s="25"/>
      <c r="K1364" s="25"/>
      <c r="L1364" s="25"/>
      <c r="M1364" s="25"/>
      <c r="N1364" s="25"/>
      <c r="O1364" s="25"/>
      <c r="P1364" s="25"/>
      <c r="Q1364" s="25"/>
      <c r="R1364" s="25"/>
      <c r="S1364" s="25"/>
      <c r="T1364" s="25"/>
      <c r="U1364" s="25"/>
      <c r="V1364" s="25"/>
      <c r="W1364" s="25"/>
      <c r="X1364" s="25"/>
      <c r="Y1364" s="25"/>
      <c r="Z1364" s="25"/>
      <c r="AA1364" s="25"/>
      <c r="AB1364" s="25"/>
      <c r="AC1364" s="25"/>
      <c r="AD1364" s="25"/>
      <c r="AE1364" s="25"/>
      <c r="AF1364" s="25"/>
    </row>
    <row r="1365" spans="1:32" s="2" customFormat="1" ht="15.75" customHeight="1" x14ac:dyDescent="0.25">
      <c r="A1365" s="8" t="s">
        <v>632</v>
      </c>
      <c r="B1365" s="6" t="s">
        <v>1663</v>
      </c>
      <c r="C1365" s="17">
        <v>0</v>
      </c>
      <c r="D1365" s="17">
        <v>0</v>
      </c>
      <c r="E1365" s="17">
        <v>0</v>
      </c>
      <c r="F1365" s="17">
        <f t="shared" si="346"/>
        <v>0</v>
      </c>
      <c r="G1365" s="17">
        <v>4760.53</v>
      </c>
      <c r="H1365" s="17">
        <f>H1363</f>
        <v>1.03674540682415</v>
      </c>
      <c r="I1365" s="17">
        <f t="shared" si="347"/>
        <v>0</v>
      </c>
      <c r="J1365" s="25"/>
      <c r="K1365" s="25"/>
      <c r="L1365" s="25"/>
      <c r="M1365" s="25"/>
      <c r="N1365" s="25"/>
      <c r="O1365" s="25"/>
      <c r="P1365" s="25"/>
      <c r="Q1365" s="25"/>
      <c r="R1365" s="25"/>
      <c r="S1365" s="25"/>
      <c r="T1365" s="25"/>
      <c r="U1365" s="25"/>
      <c r="V1365" s="25"/>
      <c r="W1365" s="25"/>
      <c r="X1365" s="25"/>
      <c r="Y1365" s="25"/>
      <c r="Z1365" s="25"/>
      <c r="AA1365" s="25"/>
      <c r="AB1365" s="25"/>
      <c r="AC1365" s="25"/>
      <c r="AD1365" s="25"/>
      <c r="AE1365" s="25"/>
      <c r="AF1365" s="25"/>
    </row>
    <row r="1366" spans="1:32" s="2" customFormat="1" ht="15.75" customHeight="1" x14ac:dyDescent="0.25">
      <c r="A1366" s="8" t="s">
        <v>633</v>
      </c>
      <c r="B1366" s="6" t="s">
        <v>1661</v>
      </c>
      <c r="C1366" s="17">
        <v>0</v>
      </c>
      <c r="D1366" s="17">
        <v>0</v>
      </c>
      <c r="E1366" s="17">
        <v>0</v>
      </c>
      <c r="F1366" s="17">
        <f t="shared" si="346"/>
        <v>0</v>
      </c>
      <c r="G1366" s="17">
        <v>5954.45</v>
      </c>
      <c r="H1366" s="17">
        <f>H1363</f>
        <v>1.03674540682415</v>
      </c>
      <c r="I1366" s="17">
        <f t="shared" si="347"/>
        <v>0</v>
      </c>
      <c r="J1366" s="25"/>
      <c r="K1366" s="25"/>
      <c r="L1366" s="25"/>
      <c r="M1366" s="25"/>
      <c r="N1366" s="25"/>
      <c r="O1366" s="25"/>
      <c r="P1366" s="25"/>
      <c r="Q1366" s="25"/>
      <c r="R1366" s="25"/>
      <c r="S1366" s="25"/>
      <c r="T1366" s="25"/>
      <c r="U1366" s="25"/>
      <c r="V1366" s="25"/>
      <c r="W1366" s="25"/>
      <c r="X1366" s="25"/>
      <c r="Y1366" s="25"/>
      <c r="Z1366" s="25"/>
      <c r="AA1366" s="25"/>
      <c r="AB1366" s="25"/>
      <c r="AC1366" s="25"/>
      <c r="AD1366" s="25"/>
      <c r="AE1366" s="25"/>
      <c r="AF1366" s="25"/>
    </row>
    <row r="1367" spans="1:32" s="2" customFormat="1" ht="15.75" customHeight="1" x14ac:dyDescent="0.25">
      <c r="A1367" s="8" t="s">
        <v>634</v>
      </c>
      <c r="B1367" s="6" t="s">
        <v>1664</v>
      </c>
      <c r="C1367" s="17">
        <v>0</v>
      </c>
      <c r="D1367" s="17">
        <v>0</v>
      </c>
      <c r="E1367" s="17">
        <v>0</v>
      </c>
      <c r="F1367" s="17">
        <f t="shared" si="346"/>
        <v>0</v>
      </c>
      <c r="G1367" s="17" t="s">
        <v>10</v>
      </c>
      <c r="H1367" s="17">
        <f>H1352</f>
        <v>1.03674540682415</v>
      </c>
      <c r="I1367" s="17">
        <f t="shared" si="347"/>
        <v>0</v>
      </c>
      <c r="J1367" s="25"/>
      <c r="K1367" s="25"/>
      <c r="L1367" s="25"/>
      <c r="M1367" s="25"/>
      <c r="N1367" s="25"/>
      <c r="O1367" s="25"/>
      <c r="P1367" s="25"/>
      <c r="Q1367" s="25"/>
      <c r="R1367" s="25"/>
      <c r="S1367" s="25"/>
      <c r="T1367" s="25"/>
      <c r="U1367" s="25"/>
      <c r="V1367" s="25"/>
      <c r="W1367" s="25"/>
      <c r="X1367" s="25"/>
      <c r="Y1367" s="25"/>
      <c r="Z1367" s="25"/>
      <c r="AA1367" s="25"/>
      <c r="AB1367" s="25"/>
      <c r="AC1367" s="25"/>
      <c r="AD1367" s="25"/>
      <c r="AE1367" s="25"/>
      <c r="AF1367" s="25"/>
    </row>
    <row r="1368" spans="1:32" s="2" customFormat="1" ht="31.5" customHeight="1" x14ac:dyDescent="0.25">
      <c r="A1368" s="8" t="s">
        <v>635</v>
      </c>
      <c r="B1368" s="6" t="s">
        <v>1663</v>
      </c>
      <c r="C1368" s="17">
        <v>0</v>
      </c>
      <c r="D1368" s="17">
        <v>0</v>
      </c>
      <c r="E1368" s="17">
        <v>0</v>
      </c>
      <c r="F1368" s="17">
        <f t="shared" si="346"/>
        <v>0</v>
      </c>
      <c r="G1368" s="17">
        <v>4484.63</v>
      </c>
      <c r="H1368" s="17">
        <f>H1367</f>
        <v>1.03674540682415</v>
      </c>
      <c r="I1368" s="17">
        <f t="shared" si="347"/>
        <v>0</v>
      </c>
      <c r="J1368" s="25"/>
      <c r="K1368" s="25"/>
      <c r="L1368" s="25"/>
      <c r="M1368" s="25"/>
      <c r="N1368" s="25"/>
      <c r="O1368" s="25"/>
      <c r="P1368" s="25"/>
      <c r="Q1368" s="25"/>
      <c r="R1368" s="25"/>
      <c r="S1368" s="25"/>
      <c r="T1368" s="25"/>
      <c r="U1368" s="25"/>
      <c r="V1368" s="25"/>
      <c r="W1368" s="25"/>
      <c r="X1368" s="25"/>
      <c r="Y1368" s="25"/>
      <c r="Z1368" s="25"/>
      <c r="AA1368" s="25"/>
      <c r="AB1368" s="25"/>
      <c r="AC1368" s="25"/>
      <c r="AD1368" s="25"/>
      <c r="AE1368" s="25"/>
      <c r="AF1368" s="25"/>
    </row>
    <row r="1369" spans="1:32" s="2" customFormat="1" ht="31.5" customHeight="1" x14ac:dyDescent="0.25">
      <c r="A1369" s="8" t="s">
        <v>636</v>
      </c>
      <c r="B1369" s="6" t="s">
        <v>1661</v>
      </c>
      <c r="C1369" s="17">
        <v>0</v>
      </c>
      <c r="D1369" s="17">
        <v>0</v>
      </c>
      <c r="E1369" s="17">
        <v>0</v>
      </c>
      <c r="F1369" s="17">
        <f t="shared" si="346"/>
        <v>0</v>
      </c>
      <c r="G1369" s="17">
        <v>10189.02</v>
      </c>
      <c r="H1369" s="17">
        <f>H1367</f>
        <v>1.03674540682415</v>
      </c>
      <c r="I1369" s="17">
        <f t="shared" si="347"/>
        <v>0</v>
      </c>
      <c r="J1369" s="25"/>
      <c r="K1369" s="25"/>
      <c r="L1369" s="25"/>
      <c r="M1369" s="25"/>
      <c r="N1369" s="25"/>
      <c r="O1369" s="25"/>
      <c r="P1369" s="25"/>
      <c r="Q1369" s="25"/>
      <c r="R1369" s="25"/>
      <c r="S1369" s="25"/>
      <c r="T1369" s="25"/>
      <c r="U1369" s="25"/>
      <c r="V1369" s="25"/>
      <c r="W1369" s="25"/>
      <c r="X1369" s="25"/>
      <c r="Y1369" s="25"/>
      <c r="Z1369" s="25"/>
      <c r="AA1369" s="25"/>
      <c r="AB1369" s="25"/>
      <c r="AC1369" s="25"/>
      <c r="AD1369" s="25"/>
      <c r="AE1369" s="25"/>
      <c r="AF1369" s="25"/>
    </row>
    <row r="1370" spans="1:32" s="2" customFormat="1" ht="15.75" customHeight="1" x14ac:dyDescent="0.25">
      <c r="A1370" s="8" t="str">
        <f>$A$122</f>
        <v>1.2.1.1</v>
      </c>
      <c r="B1370" s="6" t="s">
        <v>209</v>
      </c>
      <c r="C1370" s="17">
        <v>0</v>
      </c>
      <c r="D1370" s="17">
        <v>0</v>
      </c>
      <c r="E1370" s="17">
        <v>0</v>
      </c>
      <c r="F1370" s="17">
        <f t="shared" si="346"/>
        <v>0</v>
      </c>
      <c r="G1370" s="17" t="s">
        <v>10</v>
      </c>
      <c r="H1370" s="17" t="s">
        <v>10</v>
      </c>
      <c r="I1370" s="17">
        <v>0</v>
      </c>
      <c r="J1370" s="25"/>
      <c r="K1370" s="25"/>
      <c r="L1370" s="25"/>
      <c r="M1370" s="25"/>
      <c r="N1370" s="25"/>
      <c r="O1370" s="25"/>
      <c r="P1370" s="25"/>
      <c r="Q1370" s="25"/>
      <c r="R1370" s="25"/>
      <c r="S1370" s="25"/>
      <c r="T1370" s="25"/>
      <c r="U1370" s="25"/>
      <c r="V1370" s="25"/>
      <c r="W1370" s="25"/>
      <c r="X1370" s="25"/>
      <c r="Y1370" s="25"/>
      <c r="Z1370" s="25"/>
      <c r="AA1370" s="25"/>
      <c r="AB1370" s="25"/>
      <c r="AC1370" s="25"/>
      <c r="AD1370" s="25"/>
      <c r="AE1370" s="25"/>
      <c r="AF1370" s="25"/>
    </row>
    <row r="1371" spans="1:32" s="2" customFormat="1" ht="31.5" customHeight="1" x14ac:dyDescent="0.25">
      <c r="A1371" s="8" t="s">
        <v>637</v>
      </c>
      <c r="B1371" s="6" t="s">
        <v>1665</v>
      </c>
      <c r="C1371" s="17">
        <v>0.15</v>
      </c>
      <c r="D1371" s="17">
        <v>0.2</v>
      </c>
      <c r="E1371" s="17">
        <v>2.5000000000000001E-2</v>
      </c>
      <c r="F1371" s="17">
        <f t="shared" si="346"/>
        <v>0.125</v>
      </c>
      <c r="G1371" s="17">
        <f>G1373</f>
        <v>18838.25</v>
      </c>
      <c r="H1371" s="17">
        <f>$H$124</f>
        <v>1.0351681957186543</v>
      </c>
      <c r="I1371" s="17">
        <f t="shared" ref="I1371:I1392" si="348">IFERROR((F1371*G1371*H1371)/1000,0)</f>
        <v>2.4375946578746177</v>
      </c>
      <c r="J1371" s="25"/>
      <c r="K1371" s="25"/>
      <c r="L1371" s="25"/>
      <c r="M1371" s="25"/>
      <c r="N1371" s="25"/>
      <c r="O1371" s="25"/>
      <c r="P1371" s="25"/>
      <c r="Q1371" s="25"/>
      <c r="R1371" s="25"/>
      <c r="S1371" s="25"/>
      <c r="T1371" s="25"/>
      <c r="U1371" s="25"/>
      <c r="V1371" s="25"/>
      <c r="W1371" s="25"/>
      <c r="X1371" s="25"/>
      <c r="Y1371" s="25"/>
      <c r="Z1371" s="25"/>
      <c r="AA1371" s="25"/>
      <c r="AB1371" s="25"/>
      <c r="AC1371" s="25"/>
      <c r="AD1371" s="25"/>
      <c r="AE1371" s="25"/>
      <c r="AF1371" s="25"/>
    </row>
    <row r="1372" spans="1:32" s="2" customFormat="1" ht="31.5" customHeight="1" x14ac:dyDescent="0.25">
      <c r="A1372" s="8" t="s">
        <v>638</v>
      </c>
      <c r="B1372" s="6" t="s">
        <v>1655</v>
      </c>
      <c r="C1372" s="17">
        <v>0</v>
      </c>
      <c r="D1372" s="17">
        <v>0</v>
      </c>
      <c r="E1372" s="17">
        <v>0</v>
      </c>
      <c r="F1372" s="17">
        <f t="shared" si="346"/>
        <v>0</v>
      </c>
      <c r="G1372" s="17">
        <v>19602.82</v>
      </c>
      <c r="H1372" s="17">
        <f t="shared" ref="H1372:H1389" si="349">$H$124</f>
        <v>1.0351681957186543</v>
      </c>
      <c r="I1372" s="17">
        <f t="shared" si="348"/>
        <v>0</v>
      </c>
      <c r="J1372" s="25"/>
      <c r="K1372" s="25"/>
      <c r="L1372" s="25"/>
      <c r="M1372" s="25"/>
      <c r="N1372" s="25"/>
      <c r="O1372" s="25"/>
      <c r="P1372" s="25"/>
      <c r="Q1372" s="25"/>
      <c r="R1372" s="25"/>
      <c r="S1372" s="25"/>
      <c r="T1372" s="25"/>
      <c r="U1372" s="25"/>
      <c r="V1372" s="25"/>
      <c r="W1372" s="25"/>
      <c r="X1372" s="25"/>
      <c r="Y1372" s="25"/>
      <c r="Z1372" s="25"/>
      <c r="AA1372" s="25"/>
      <c r="AB1372" s="25"/>
      <c r="AC1372" s="25"/>
      <c r="AD1372" s="25"/>
      <c r="AE1372" s="25"/>
      <c r="AF1372" s="25"/>
    </row>
    <row r="1373" spans="1:32" s="2" customFormat="1" ht="31.5" customHeight="1" x14ac:dyDescent="0.25">
      <c r="A1373" s="8" t="s">
        <v>639</v>
      </c>
      <c r="B1373" s="6" t="s">
        <v>1656</v>
      </c>
      <c r="C1373" s="17">
        <v>0</v>
      </c>
      <c r="D1373" s="17">
        <v>0</v>
      </c>
      <c r="E1373" s="17">
        <v>0</v>
      </c>
      <c r="F1373" s="17">
        <f t="shared" si="346"/>
        <v>0</v>
      </c>
      <c r="G1373" s="17">
        <v>18838.25</v>
      </c>
      <c r="H1373" s="17">
        <f t="shared" si="349"/>
        <v>1.0351681957186543</v>
      </c>
      <c r="I1373" s="17">
        <f t="shared" si="348"/>
        <v>0</v>
      </c>
      <c r="J1373" s="25"/>
      <c r="K1373" s="25"/>
      <c r="L1373" s="25"/>
      <c r="M1373" s="25"/>
      <c r="N1373" s="25"/>
      <c r="O1373" s="25"/>
      <c r="P1373" s="25"/>
      <c r="Q1373" s="25"/>
      <c r="R1373" s="25"/>
      <c r="S1373" s="25"/>
      <c r="T1373" s="25"/>
      <c r="U1373" s="25"/>
      <c r="V1373" s="25"/>
      <c r="W1373" s="25"/>
      <c r="X1373" s="25"/>
      <c r="Y1373" s="25"/>
      <c r="Z1373" s="25"/>
      <c r="AA1373" s="25"/>
      <c r="AB1373" s="25"/>
      <c r="AC1373" s="25"/>
      <c r="AD1373" s="25"/>
      <c r="AE1373" s="25"/>
      <c r="AF1373" s="25"/>
    </row>
    <row r="1374" spans="1:32" s="2" customFormat="1" ht="15.75" customHeight="1" x14ac:dyDescent="0.25">
      <c r="A1374" s="8" t="s">
        <v>640</v>
      </c>
      <c r="B1374" s="6" t="s">
        <v>1666</v>
      </c>
      <c r="C1374" s="17">
        <v>0.04</v>
      </c>
      <c r="D1374" s="17">
        <v>0</v>
      </c>
      <c r="E1374" s="17">
        <v>0.04</v>
      </c>
      <c r="F1374" s="17">
        <f t="shared" si="346"/>
        <v>2.6666666666666668E-2</v>
      </c>
      <c r="G1374" s="17">
        <f>G1376</f>
        <v>20335.810000000001</v>
      </c>
      <c r="H1374" s="17">
        <f t="shared" si="349"/>
        <v>1.0351681957186543</v>
      </c>
      <c r="I1374" s="17">
        <f t="shared" si="348"/>
        <v>0.56135956656472974</v>
      </c>
      <c r="J1374" s="25"/>
      <c r="K1374" s="25"/>
      <c r="L1374" s="25"/>
      <c r="M1374" s="25"/>
      <c r="N1374" s="25"/>
      <c r="O1374" s="25"/>
      <c r="P1374" s="25"/>
      <c r="Q1374" s="25"/>
      <c r="R1374" s="25"/>
      <c r="S1374" s="25"/>
      <c r="T1374" s="25"/>
      <c r="U1374" s="25"/>
      <c r="V1374" s="25"/>
      <c r="W1374" s="25"/>
      <c r="X1374" s="25"/>
      <c r="Y1374" s="25"/>
      <c r="Z1374" s="25"/>
      <c r="AA1374" s="25"/>
      <c r="AB1374" s="25"/>
      <c r="AC1374" s="25"/>
      <c r="AD1374" s="25"/>
      <c r="AE1374" s="25"/>
      <c r="AF1374" s="25"/>
    </row>
    <row r="1375" spans="1:32" s="2" customFormat="1" ht="31.5" customHeight="1" x14ac:dyDescent="0.25">
      <c r="A1375" s="8" t="s">
        <v>641</v>
      </c>
      <c r="B1375" s="6" t="s">
        <v>1655</v>
      </c>
      <c r="C1375" s="17">
        <v>0</v>
      </c>
      <c r="D1375" s="17">
        <v>0</v>
      </c>
      <c r="E1375" s="17">
        <v>0</v>
      </c>
      <c r="F1375" s="17">
        <f t="shared" si="346"/>
        <v>0</v>
      </c>
      <c r="G1375" s="17">
        <v>10775.53</v>
      </c>
      <c r="H1375" s="17">
        <f t="shared" si="349"/>
        <v>1.0351681957186543</v>
      </c>
      <c r="I1375" s="17">
        <f t="shared" si="348"/>
        <v>0</v>
      </c>
      <c r="J1375" s="25"/>
      <c r="K1375" s="25"/>
      <c r="L1375" s="25"/>
      <c r="M1375" s="25"/>
      <c r="N1375" s="25"/>
      <c r="O1375" s="25"/>
      <c r="P1375" s="25"/>
      <c r="Q1375" s="25"/>
      <c r="R1375" s="25"/>
      <c r="S1375" s="25"/>
      <c r="T1375" s="25"/>
      <c r="U1375" s="25"/>
      <c r="V1375" s="25"/>
      <c r="W1375" s="25"/>
      <c r="X1375" s="25"/>
      <c r="Y1375" s="25"/>
      <c r="Z1375" s="25"/>
      <c r="AA1375" s="25"/>
      <c r="AB1375" s="25"/>
      <c r="AC1375" s="25"/>
      <c r="AD1375" s="25"/>
      <c r="AE1375" s="25"/>
      <c r="AF1375" s="25"/>
    </row>
    <row r="1376" spans="1:32" s="2" customFormat="1" ht="15.75" customHeight="1" x14ac:dyDescent="0.25">
      <c r="A1376" s="8" t="s">
        <v>642</v>
      </c>
      <c r="B1376" s="6" t="s">
        <v>1656</v>
      </c>
      <c r="C1376" s="17">
        <v>0</v>
      </c>
      <c r="D1376" s="17">
        <v>0</v>
      </c>
      <c r="E1376" s="17">
        <v>0</v>
      </c>
      <c r="F1376" s="17">
        <f t="shared" si="346"/>
        <v>0</v>
      </c>
      <c r="G1376" s="17">
        <v>20335.810000000001</v>
      </c>
      <c r="H1376" s="17">
        <f t="shared" si="349"/>
        <v>1.0351681957186543</v>
      </c>
      <c r="I1376" s="17">
        <f t="shared" si="348"/>
        <v>0</v>
      </c>
      <c r="J1376" s="25"/>
      <c r="K1376" s="25"/>
      <c r="L1376" s="25"/>
      <c r="M1376" s="25"/>
      <c r="N1376" s="25"/>
      <c r="O1376" s="25"/>
      <c r="P1376" s="25"/>
      <c r="Q1376" s="25"/>
      <c r="R1376" s="25"/>
      <c r="S1376" s="25"/>
      <c r="T1376" s="25"/>
      <c r="U1376" s="25"/>
      <c r="V1376" s="25"/>
      <c r="W1376" s="25"/>
      <c r="X1376" s="25"/>
      <c r="Y1376" s="25"/>
      <c r="Z1376" s="25"/>
      <c r="AA1376" s="25"/>
      <c r="AB1376" s="25"/>
      <c r="AC1376" s="25"/>
      <c r="AD1376" s="25"/>
      <c r="AE1376" s="25"/>
      <c r="AF1376" s="25"/>
    </row>
    <row r="1377" spans="1:32" s="2" customFormat="1" ht="15.75" customHeight="1" x14ac:dyDescent="0.25">
      <c r="A1377" s="8" t="s">
        <v>1667</v>
      </c>
      <c r="B1377" s="6" t="s">
        <v>1666</v>
      </c>
      <c r="C1377" s="17">
        <v>6.3E-2</v>
      </c>
      <c r="D1377" s="17">
        <v>0.126</v>
      </c>
      <c r="E1377" s="17">
        <v>0</v>
      </c>
      <c r="F1377" s="17">
        <f t="shared" si="346"/>
        <v>6.3E-2</v>
      </c>
      <c r="G1377" s="17">
        <f>G1374</f>
        <v>20335.810000000001</v>
      </c>
      <c r="H1377" s="17">
        <f t="shared" si="349"/>
        <v>1.0351681957186543</v>
      </c>
      <c r="I1377" s="17">
        <f t="shared" si="348"/>
        <v>1.3262119760091742</v>
      </c>
      <c r="J1377" s="25"/>
      <c r="K1377" s="25"/>
      <c r="L1377" s="25"/>
      <c r="M1377" s="25"/>
      <c r="N1377" s="25"/>
      <c r="O1377" s="25"/>
      <c r="P1377" s="25"/>
      <c r="Q1377" s="25"/>
      <c r="R1377" s="25"/>
      <c r="S1377" s="25"/>
      <c r="T1377" s="25"/>
      <c r="U1377" s="25"/>
      <c r="V1377" s="25"/>
      <c r="W1377" s="25"/>
      <c r="X1377" s="25"/>
      <c r="Y1377" s="25"/>
      <c r="Z1377" s="25"/>
      <c r="AA1377" s="25"/>
      <c r="AB1377" s="25"/>
      <c r="AC1377" s="25"/>
      <c r="AD1377" s="25"/>
      <c r="AE1377" s="25"/>
      <c r="AF1377" s="25"/>
    </row>
    <row r="1378" spans="1:32" s="2" customFormat="1" ht="15.75" customHeight="1" x14ac:dyDescent="0.25">
      <c r="A1378" s="8" t="s">
        <v>1668</v>
      </c>
      <c r="B1378" s="6" t="s">
        <v>1655</v>
      </c>
      <c r="C1378" s="17">
        <v>0</v>
      </c>
      <c r="D1378" s="17">
        <v>0</v>
      </c>
      <c r="E1378" s="17">
        <v>0</v>
      </c>
      <c r="F1378" s="17">
        <f t="shared" si="346"/>
        <v>0</v>
      </c>
      <c r="G1378" s="17">
        <f t="shared" ref="G1378:G1379" si="350">G1375</f>
        <v>10775.53</v>
      </c>
      <c r="H1378" s="17">
        <f t="shared" si="349"/>
        <v>1.0351681957186543</v>
      </c>
      <c r="I1378" s="17">
        <f t="shared" si="348"/>
        <v>0</v>
      </c>
      <c r="J1378" s="25"/>
      <c r="K1378" s="25"/>
      <c r="L1378" s="25"/>
      <c r="M1378" s="25"/>
      <c r="N1378" s="25"/>
      <c r="O1378" s="25"/>
      <c r="P1378" s="25"/>
      <c r="Q1378" s="25"/>
      <c r="R1378" s="25"/>
      <c r="S1378" s="25"/>
      <c r="T1378" s="25"/>
      <c r="U1378" s="25"/>
      <c r="V1378" s="25"/>
      <c r="W1378" s="25"/>
      <c r="X1378" s="25"/>
      <c r="Y1378" s="25"/>
      <c r="Z1378" s="25"/>
      <c r="AA1378" s="25"/>
      <c r="AB1378" s="25"/>
      <c r="AC1378" s="25"/>
      <c r="AD1378" s="25"/>
      <c r="AE1378" s="25"/>
      <c r="AF1378" s="25"/>
    </row>
    <row r="1379" spans="1:32" s="2" customFormat="1" ht="31.5" customHeight="1" x14ac:dyDescent="0.25">
      <c r="A1379" s="8" t="s">
        <v>1669</v>
      </c>
      <c r="B1379" s="6" t="s">
        <v>1656</v>
      </c>
      <c r="C1379" s="17">
        <v>0</v>
      </c>
      <c r="D1379" s="17">
        <v>0</v>
      </c>
      <c r="E1379" s="17">
        <v>0</v>
      </c>
      <c r="F1379" s="17">
        <f t="shared" si="346"/>
        <v>0</v>
      </c>
      <c r="G1379" s="17">
        <f t="shared" si="350"/>
        <v>20335.810000000001</v>
      </c>
      <c r="H1379" s="17">
        <f t="shared" si="349"/>
        <v>1.0351681957186543</v>
      </c>
      <c r="I1379" s="17">
        <f t="shared" si="348"/>
        <v>0</v>
      </c>
      <c r="J1379" s="25"/>
      <c r="K1379" s="25"/>
      <c r="L1379" s="25"/>
      <c r="M1379" s="25"/>
      <c r="N1379" s="25"/>
      <c r="O1379" s="25"/>
      <c r="P1379" s="25"/>
      <c r="Q1379" s="25"/>
      <c r="R1379" s="25"/>
      <c r="S1379" s="25"/>
      <c r="T1379" s="25"/>
      <c r="U1379" s="25"/>
      <c r="V1379" s="25"/>
      <c r="W1379" s="25"/>
      <c r="X1379" s="25"/>
      <c r="Y1379" s="25"/>
      <c r="Z1379" s="25"/>
      <c r="AA1379" s="25"/>
      <c r="AB1379" s="25"/>
      <c r="AC1379" s="25"/>
      <c r="AD1379" s="25"/>
      <c r="AE1379" s="25"/>
      <c r="AF1379" s="25"/>
    </row>
    <row r="1380" spans="1:32" s="2" customFormat="1" ht="15.75" customHeight="1" x14ac:dyDescent="0.25">
      <c r="A1380" s="8" t="s">
        <v>1670</v>
      </c>
      <c r="B1380" s="6" t="s">
        <v>1666</v>
      </c>
      <c r="C1380" s="17">
        <v>0</v>
      </c>
      <c r="D1380" s="17">
        <v>0.4</v>
      </c>
      <c r="E1380" s="17">
        <v>0</v>
      </c>
      <c r="F1380" s="17">
        <f t="shared" si="346"/>
        <v>0.13333333333333333</v>
      </c>
      <c r="G1380" s="17">
        <f>G1374</f>
        <v>20335.810000000001</v>
      </c>
      <c r="H1380" s="17">
        <f t="shared" si="349"/>
        <v>1.0351681957186543</v>
      </c>
      <c r="I1380" s="17">
        <f t="shared" si="348"/>
        <v>2.8067978328236491</v>
      </c>
      <c r="J1380" s="25"/>
      <c r="K1380" s="25"/>
      <c r="L1380" s="25"/>
      <c r="M1380" s="25"/>
      <c r="N1380" s="25"/>
      <c r="O1380" s="25"/>
      <c r="P1380" s="25"/>
      <c r="Q1380" s="25"/>
      <c r="R1380" s="25"/>
      <c r="S1380" s="25"/>
      <c r="T1380" s="25"/>
      <c r="U1380" s="25"/>
      <c r="V1380" s="25"/>
      <c r="W1380" s="25"/>
      <c r="X1380" s="25"/>
      <c r="Y1380" s="25"/>
      <c r="Z1380" s="25"/>
      <c r="AA1380" s="25"/>
      <c r="AB1380" s="25"/>
      <c r="AC1380" s="25"/>
      <c r="AD1380" s="25"/>
      <c r="AE1380" s="25"/>
      <c r="AF1380" s="25"/>
    </row>
    <row r="1381" spans="1:32" s="2" customFormat="1" ht="31.5" customHeight="1" x14ac:dyDescent="0.25">
      <c r="A1381" s="8" t="s">
        <v>1671</v>
      </c>
      <c r="B1381" s="6" t="s">
        <v>1655</v>
      </c>
      <c r="C1381" s="17">
        <v>0</v>
      </c>
      <c r="D1381" s="17">
        <v>0</v>
      </c>
      <c r="E1381" s="17">
        <v>0</v>
      </c>
      <c r="F1381" s="17">
        <f t="shared" si="346"/>
        <v>0</v>
      </c>
      <c r="G1381" s="17">
        <f t="shared" ref="G1381:G1382" si="351">G1375</f>
        <v>10775.53</v>
      </c>
      <c r="H1381" s="17">
        <f t="shared" si="349"/>
        <v>1.0351681957186543</v>
      </c>
      <c r="I1381" s="17">
        <f t="shared" si="348"/>
        <v>0</v>
      </c>
      <c r="J1381" s="25"/>
      <c r="K1381" s="25"/>
      <c r="L1381" s="25"/>
      <c r="M1381" s="25"/>
      <c r="N1381" s="25"/>
      <c r="O1381" s="25"/>
      <c r="P1381" s="25"/>
      <c r="Q1381" s="25"/>
      <c r="R1381" s="25"/>
      <c r="S1381" s="25"/>
      <c r="T1381" s="25"/>
      <c r="U1381" s="25"/>
      <c r="V1381" s="25"/>
      <c r="W1381" s="25"/>
      <c r="X1381" s="25"/>
      <c r="Y1381" s="25"/>
      <c r="Z1381" s="25"/>
      <c r="AA1381" s="25"/>
      <c r="AB1381" s="25"/>
      <c r="AC1381" s="25"/>
      <c r="AD1381" s="25"/>
      <c r="AE1381" s="25"/>
      <c r="AF1381" s="25"/>
    </row>
    <row r="1382" spans="1:32" s="2" customFormat="1" ht="31.5" customHeight="1" x14ac:dyDescent="0.25">
      <c r="A1382" s="8" t="s">
        <v>1672</v>
      </c>
      <c r="B1382" s="6" t="s">
        <v>1656</v>
      </c>
      <c r="C1382" s="17">
        <v>0</v>
      </c>
      <c r="D1382" s="17">
        <v>0</v>
      </c>
      <c r="E1382" s="17">
        <v>0</v>
      </c>
      <c r="F1382" s="17">
        <f t="shared" si="346"/>
        <v>0</v>
      </c>
      <c r="G1382" s="17">
        <f t="shared" si="351"/>
        <v>20335.810000000001</v>
      </c>
      <c r="H1382" s="17">
        <f t="shared" si="349"/>
        <v>1.0351681957186543</v>
      </c>
      <c r="I1382" s="17">
        <f t="shared" si="348"/>
        <v>0</v>
      </c>
      <c r="J1382" s="25"/>
      <c r="K1382" s="25"/>
      <c r="L1382" s="25"/>
      <c r="M1382" s="25"/>
      <c r="N1382" s="25"/>
      <c r="O1382" s="25"/>
      <c r="P1382" s="25"/>
      <c r="Q1382" s="25"/>
      <c r="R1382" s="25"/>
      <c r="S1382" s="25"/>
      <c r="T1382" s="25"/>
      <c r="U1382" s="25"/>
      <c r="V1382" s="25"/>
      <c r="W1382" s="25"/>
      <c r="X1382" s="25"/>
      <c r="Y1382" s="25"/>
      <c r="Z1382" s="25"/>
      <c r="AA1382" s="25"/>
      <c r="AB1382" s="25"/>
      <c r="AC1382" s="25"/>
      <c r="AD1382" s="25"/>
      <c r="AE1382" s="25"/>
      <c r="AF1382" s="25"/>
    </row>
    <row r="1383" spans="1:32" s="2" customFormat="1" ht="15.75" customHeight="1" x14ac:dyDescent="0.25">
      <c r="A1383" s="8" t="s">
        <v>1673</v>
      </c>
      <c r="B1383" s="6" t="s">
        <v>1674</v>
      </c>
      <c r="C1383" s="17">
        <v>2.5000000000000001E-2</v>
      </c>
      <c r="D1383" s="17">
        <v>2.5000000000000001E-2</v>
      </c>
      <c r="E1383" s="17">
        <v>2.5000000000000001E-2</v>
      </c>
      <c r="F1383" s="17">
        <f t="shared" si="346"/>
        <v>2.5000000000000005E-2</v>
      </c>
      <c r="G1383" s="17">
        <f>G1371</f>
        <v>18838.25</v>
      </c>
      <c r="H1383" s="17">
        <f t="shared" si="349"/>
        <v>1.0351681957186543</v>
      </c>
      <c r="I1383" s="17">
        <f t="shared" si="348"/>
        <v>0.48751893157492354</v>
      </c>
      <c r="J1383" s="25"/>
      <c r="K1383" s="25"/>
      <c r="L1383" s="25"/>
      <c r="M1383" s="25"/>
      <c r="N1383" s="25"/>
      <c r="O1383" s="25"/>
      <c r="P1383" s="25"/>
      <c r="Q1383" s="25"/>
      <c r="R1383" s="25"/>
      <c r="S1383" s="25"/>
      <c r="T1383" s="25"/>
      <c r="U1383" s="25"/>
      <c r="V1383" s="25"/>
      <c r="W1383" s="25"/>
      <c r="X1383" s="25"/>
      <c r="Y1383" s="25"/>
      <c r="Z1383" s="25"/>
      <c r="AA1383" s="25"/>
      <c r="AB1383" s="25"/>
      <c r="AC1383" s="25"/>
      <c r="AD1383" s="25"/>
      <c r="AE1383" s="25"/>
      <c r="AF1383" s="25"/>
    </row>
    <row r="1384" spans="1:32" s="2" customFormat="1" ht="31.5" customHeight="1" x14ac:dyDescent="0.25">
      <c r="A1384" s="8" t="s">
        <v>1675</v>
      </c>
      <c r="B1384" s="6" t="s">
        <v>1676</v>
      </c>
      <c r="C1384" s="17">
        <v>0.12</v>
      </c>
      <c r="D1384" s="17">
        <v>0.04</v>
      </c>
      <c r="E1384" s="17">
        <v>0.04</v>
      </c>
      <c r="F1384" s="17">
        <f t="shared" si="346"/>
        <v>6.6666666666666666E-2</v>
      </c>
      <c r="G1384" s="17">
        <f>G1374</f>
        <v>20335.810000000001</v>
      </c>
      <c r="H1384" s="17">
        <f t="shared" si="349"/>
        <v>1.0351681957186543</v>
      </c>
      <c r="I1384" s="17">
        <f t="shared" si="348"/>
        <v>1.4033989164118246</v>
      </c>
      <c r="J1384" s="25"/>
      <c r="K1384" s="25"/>
      <c r="L1384" s="25"/>
      <c r="M1384" s="25"/>
      <c r="N1384" s="25"/>
      <c r="O1384" s="25"/>
      <c r="P1384" s="25"/>
      <c r="Q1384" s="25"/>
      <c r="R1384" s="25"/>
      <c r="S1384" s="25"/>
      <c r="T1384" s="25"/>
      <c r="U1384" s="25"/>
      <c r="V1384" s="25"/>
      <c r="W1384" s="25"/>
      <c r="X1384" s="25"/>
      <c r="Y1384" s="25"/>
      <c r="Z1384" s="25"/>
      <c r="AA1384" s="25"/>
      <c r="AB1384" s="25"/>
      <c r="AC1384" s="25"/>
      <c r="AD1384" s="25"/>
      <c r="AE1384" s="25"/>
      <c r="AF1384" s="25"/>
    </row>
    <row r="1385" spans="1:32" s="2" customFormat="1" ht="31.5" customHeight="1" x14ac:dyDescent="0.25">
      <c r="A1385" s="8" t="s">
        <v>1677</v>
      </c>
      <c r="B1385" s="6" t="s">
        <v>1678</v>
      </c>
      <c r="C1385" s="17">
        <v>0.252</v>
      </c>
      <c r="D1385" s="17">
        <v>0</v>
      </c>
      <c r="E1385" s="17">
        <v>6.3E-2</v>
      </c>
      <c r="F1385" s="17">
        <f t="shared" si="346"/>
        <v>0.105</v>
      </c>
      <c r="G1385" s="17">
        <v>7968.42</v>
      </c>
      <c r="H1385" s="17">
        <f t="shared" si="349"/>
        <v>1.0351681957186543</v>
      </c>
      <c r="I1385" s="17">
        <f t="shared" si="348"/>
        <v>0.86610877018348609</v>
      </c>
      <c r="J1385" s="25"/>
      <c r="K1385" s="25"/>
      <c r="L1385" s="25"/>
      <c r="M1385" s="25"/>
      <c r="N1385" s="25"/>
      <c r="O1385" s="25"/>
      <c r="P1385" s="25"/>
      <c r="Q1385" s="25"/>
      <c r="R1385" s="25"/>
      <c r="S1385" s="25"/>
      <c r="T1385" s="25"/>
      <c r="U1385" s="25"/>
      <c r="V1385" s="25"/>
      <c r="W1385" s="25"/>
      <c r="X1385" s="25"/>
      <c r="Y1385" s="25"/>
      <c r="Z1385" s="25"/>
      <c r="AA1385" s="25"/>
      <c r="AB1385" s="25"/>
      <c r="AC1385" s="25"/>
      <c r="AD1385" s="25"/>
      <c r="AE1385" s="25"/>
      <c r="AF1385" s="25"/>
    </row>
    <row r="1386" spans="1:32" s="2" customFormat="1" ht="15.75" customHeight="1" x14ac:dyDescent="0.25">
      <c r="A1386" s="8" t="s">
        <v>1679</v>
      </c>
      <c r="B1386" s="6" t="s">
        <v>1680</v>
      </c>
      <c r="C1386" s="17">
        <v>0.3</v>
      </c>
      <c r="D1386" s="17">
        <v>0.1</v>
      </c>
      <c r="E1386" s="17">
        <v>0</v>
      </c>
      <c r="F1386" s="17">
        <f t="shared" si="346"/>
        <v>0.13333333333333333</v>
      </c>
      <c r="G1386" s="17">
        <f>G1388</f>
        <v>8087.29</v>
      </c>
      <c r="H1386" s="17">
        <f t="shared" si="349"/>
        <v>1.0351681957186543</v>
      </c>
      <c r="I1386" s="17">
        <f t="shared" si="348"/>
        <v>1.1162273863404686</v>
      </c>
      <c r="J1386" s="25"/>
      <c r="K1386" s="25"/>
      <c r="L1386" s="25"/>
      <c r="M1386" s="25"/>
      <c r="N1386" s="25"/>
      <c r="O1386" s="25"/>
      <c r="P1386" s="25"/>
      <c r="Q1386" s="25"/>
      <c r="R1386" s="25"/>
      <c r="S1386" s="25"/>
      <c r="T1386" s="25"/>
      <c r="U1386" s="25"/>
      <c r="V1386" s="25"/>
      <c r="W1386" s="25"/>
      <c r="X1386" s="25"/>
      <c r="Y1386" s="25"/>
      <c r="Z1386" s="25"/>
      <c r="AA1386" s="25"/>
      <c r="AB1386" s="25"/>
      <c r="AC1386" s="25"/>
      <c r="AD1386" s="25"/>
      <c r="AE1386" s="25"/>
      <c r="AF1386" s="25"/>
    </row>
    <row r="1387" spans="1:32" s="2" customFormat="1" ht="15.75" customHeight="1" x14ac:dyDescent="0.25">
      <c r="A1387" s="8" t="s">
        <v>1681</v>
      </c>
      <c r="B1387" s="6" t="s">
        <v>1655</v>
      </c>
      <c r="C1387" s="17">
        <v>0</v>
      </c>
      <c r="D1387" s="17">
        <v>0</v>
      </c>
      <c r="E1387" s="17">
        <v>0</v>
      </c>
      <c r="F1387" s="17">
        <f t="shared" si="346"/>
        <v>0</v>
      </c>
      <c r="G1387" s="17">
        <v>7966.89</v>
      </c>
      <c r="H1387" s="17">
        <f t="shared" si="349"/>
        <v>1.0351681957186543</v>
      </c>
      <c r="I1387" s="17">
        <f t="shared" si="348"/>
        <v>0</v>
      </c>
      <c r="J1387" s="25"/>
      <c r="K1387" s="25"/>
      <c r="L1387" s="25"/>
      <c r="M1387" s="25"/>
      <c r="N1387" s="25"/>
      <c r="O1387" s="25"/>
      <c r="P1387" s="25"/>
      <c r="Q1387" s="25"/>
      <c r="R1387" s="25"/>
      <c r="S1387" s="25"/>
      <c r="T1387" s="25"/>
      <c r="U1387" s="25"/>
      <c r="V1387" s="25"/>
      <c r="W1387" s="25"/>
      <c r="X1387" s="25"/>
      <c r="Y1387" s="25"/>
      <c r="Z1387" s="25"/>
      <c r="AA1387" s="25"/>
      <c r="AB1387" s="25"/>
      <c r="AC1387" s="25"/>
      <c r="AD1387" s="25"/>
      <c r="AE1387" s="25"/>
      <c r="AF1387" s="25"/>
    </row>
    <row r="1388" spans="1:32" s="2" customFormat="1" ht="15.75" customHeight="1" x14ac:dyDescent="0.25">
      <c r="A1388" s="8" t="s">
        <v>1682</v>
      </c>
      <c r="B1388" s="6" t="s">
        <v>1656</v>
      </c>
      <c r="C1388" s="17">
        <v>0</v>
      </c>
      <c r="D1388" s="17">
        <v>0</v>
      </c>
      <c r="E1388" s="17">
        <v>0</v>
      </c>
      <c r="F1388" s="17">
        <f t="shared" si="346"/>
        <v>0</v>
      </c>
      <c r="G1388" s="17">
        <v>8087.29</v>
      </c>
      <c r="H1388" s="17">
        <f t="shared" si="349"/>
        <v>1.0351681957186543</v>
      </c>
      <c r="I1388" s="17">
        <f t="shared" si="348"/>
        <v>0</v>
      </c>
      <c r="J1388" s="25"/>
      <c r="K1388" s="25"/>
      <c r="L1388" s="25"/>
      <c r="M1388" s="25"/>
      <c r="N1388" s="25"/>
      <c r="O1388" s="25"/>
      <c r="P1388" s="25"/>
      <c r="Q1388" s="25"/>
      <c r="R1388" s="25"/>
      <c r="S1388" s="25"/>
      <c r="T1388" s="25"/>
      <c r="U1388" s="25"/>
      <c r="V1388" s="25"/>
      <c r="W1388" s="25"/>
      <c r="X1388" s="25"/>
      <c r="Y1388" s="25"/>
      <c r="Z1388" s="25"/>
      <c r="AA1388" s="25"/>
      <c r="AB1388" s="25"/>
      <c r="AC1388" s="25"/>
      <c r="AD1388" s="25"/>
      <c r="AE1388" s="25"/>
      <c r="AF1388" s="25"/>
    </row>
    <row r="1389" spans="1:32" s="2" customFormat="1" ht="31.5" customHeight="1" x14ac:dyDescent="0.25">
      <c r="A1389" s="8" t="s">
        <v>1683</v>
      </c>
      <c r="B1389" s="6" t="s">
        <v>1684</v>
      </c>
      <c r="C1389" s="17">
        <v>0.16</v>
      </c>
      <c r="D1389" s="17">
        <v>0.32</v>
      </c>
      <c r="E1389" s="17">
        <v>0.16</v>
      </c>
      <c r="F1389" s="17">
        <f t="shared" si="346"/>
        <v>0.21333333333333335</v>
      </c>
      <c r="G1389" s="17">
        <f>G1391</f>
        <v>2655.61</v>
      </c>
      <c r="H1389" s="17">
        <f t="shared" si="349"/>
        <v>1.0351681957186543</v>
      </c>
      <c r="I1389" s="17">
        <f>IFERROR((F1389*G1389*H1389)/1000,0)</f>
        <v>0.58645397594291537</v>
      </c>
      <c r="J1389" s="25"/>
      <c r="K1389" s="25"/>
      <c r="L1389" s="25"/>
      <c r="M1389" s="25"/>
      <c r="N1389" s="25"/>
      <c r="O1389" s="25"/>
      <c r="P1389" s="25"/>
      <c r="Q1389" s="25"/>
      <c r="R1389" s="25"/>
      <c r="S1389" s="25"/>
      <c r="T1389" s="25"/>
      <c r="U1389" s="25"/>
      <c r="V1389" s="25"/>
      <c r="W1389" s="25"/>
      <c r="X1389" s="25"/>
      <c r="Y1389" s="25"/>
      <c r="Z1389" s="25"/>
      <c r="AA1389" s="25"/>
      <c r="AB1389" s="25"/>
      <c r="AC1389" s="25"/>
      <c r="AD1389" s="25"/>
      <c r="AE1389" s="25"/>
      <c r="AF1389" s="25"/>
    </row>
    <row r="1390" spans="1:32" s="2" customFormat="1" ht="15.75" customHeight="1" x14ac:dyDescent="0.25">
      <c r="A1390" s="8" t="s">
        <v>1685</v>
      </c>
      <c r="B1390" s="6" t="s">
        <v>1686</v>
      </c>
      <c r="C1390" s="17">
        <v>0</v>
      </c>
      <c r="D1390" s="17">
        <v>0</v>
      </c>
      <c r="E1390" s="17">
        <v>0</v>
      </c>
      <c r="F1390" s="17">
        <f t="shared" si="346"/>
        <v>0</v>
      </c>
      <c r="G1390" s="17">
        <v>4457.83</v>
      </c>
      <c r="H1390" s="17">
        <f>H1389</f>
        <v>1.0351681957186543</v>
      </c>
      <c r="I1390" s="17">
        <f t="shared" si="348"/>
        <v>0</v>
      </c>
      <c r="J1390" s="25"/>
      <c r="K1390" s="25"/>
      <c r="L1390" s="25"/>
      <c r="M1390" s="25"/>
      <c r="N1390" s="25"/>
      <c r="O1390" s="25"/>
      <c r="P1390" s="25"/>
      <c r="Q1390" s="25"/>
      <c r="R1390" s="25"/>
      <c r="S1390" s="25"/>
      <c r="T1390" s="25"/>
      <c r="U1390" s="25"/>
      <c r="V1390" s="25"/>
      <c r="W1390" s="25"/>
      <c r="X1390" s="25"/>
      <c r="Y1390" s="25"/>
      <c r="Z1390" s="25"/>
      <c r="AA1390" s="25"/>
      <c r="AB1390" s="25"/>
      <c r="AC1390" s="25"/>
      <c r="AD1390" s="25"/>
      <c r="AE1390" s="25"/>
      <c r="AF1390" s="25"/>
    </row>
    <row r="1391" spans="1:32" s="2" customFormat="1" ht="15.75" customHeight="1" x14ac:dyDescent="0.25">
      <c r="A1391" s="8" t="s">
        <v>1687</v>
      </c>
      <c r="B1391" s="6" t="s">
        <v>1660</v>
      </c>
      <c r="C1391" s="17">
        <v>0</v>
      </c>
      <c r="D1391" s="17">
        <v>0</v>
      </c>
      <c r="E1391" s="17">
        <v>0</v>
      </c>
      <c r="F1391" s="17">
        <f t="shared" si="346"/>
        <v>0</v>
      </c>
      <c r="G1391" s="17">
        <v>2655.61</v>
      </c>
      <c r="H1391" s="17">
        <f>H1389</f>
        <v>1.0351681957186543</v>
      </c>
      <c r="I1391" s="17">
        <f t="shared" si="348"/>
        <v>0</v>
      </c>
      <c r="J1391" s="25"/>
      <c r="K1391" s="25"/>
      <c r="L1391" s="25"/>
      <c r="M1391" s="25"/>
      <c r="N1391" s="25"/>
      <c r="O1391" s="25"/>
      <c r="P1391" s="25"/>
      <c r="Q1391" s="25"/>
      <c r="R1391" s="25"/>
      <c r="S1391" s="25"/>
      <c r="T1391" s="25"/>
      <c r="U1391" s="25"/>
      <c r="V1391" s="25"/>
      <c r="W1391" s="25"/>
      <c r="X1391" s="25"/>
      <c r="Y1391" s="25"/>
      <c r="Z1391" s="25"/>
      <c r="AA1391" s="25"/>
      <c r="AB1391" s="25"/>
      <c r="AC1391" s="25"/>
      <c r="AD1391" s="25"/>
      <c r="AE1391" s="25"/>
      <c r="AF1391" s="25"/>
    </row>
    <row r="1392" spans="1:32" s="2" customFormat="1" ht="31.5" customHeight="1" x14ac:dyDescent="0.25">
      <c r="A1392" s="8" t="s">
        <v>1688</v>
      </c>
      <c r="B1392" s="6" t="s">
        <v>1663</v>
      </c>
      <c r="C1392" s="17">
        <v>0</v>
      </c>
      <c r="D1392" s="17">
        <v>0</v>
      </c>
      <c r="E1392" s="17">
        <v>0</v>
      </c>
      <c r="F1392" s="17">
        <f t="shared" si="346"/>
        <v>0</v>
      </c>
      <c r="G1392" s="17">
        <v>4856.0200000000004</v>
      </c>
      <c r="H1392" s="17">
        <f>H1390</f>
        <v>1.0351681957186543</v>
      </c>
      <c r="I1392" s="17">
        <f t="shared" si="348"/>
        <v>0</v>
      </c>
      <c r="J1392" s="25"/>
      <c r="K1392" s="25"/>
      <c r="L1392" s="25"/>
      <c r="M1392" s="25"/>
      <c r="N1392" s="25"/>
      <c r="O1392" s="25"/>
      <c r="P1392" s="25"/>
      <c r="Q1392" s="25"/>
      <c r="R1392" s="25"/>
      <c r="S1392" s="25"/>
      <c r="T1392" s="25"/>
      <c r="U1392" s="25"/>
      <c r="V1392" s="25"/>
      <c r="W1392" s="25"/>
      <c r="X1392" s="25"/>
      <c r="Y1392" s="25"/>
      <c r="Z1392" s="25"/>
      <c r="AA1392" s="25"/>
      <c r="AB1392" s="25"/>
      <c r="AC1392" s="25"/>
      <c r="AD1392" s="25"/>
      <c r="AE1392" s="25"/>
      <c r="AF1392" s="25"/>
    </row>
    <row r="1393" spans="1:32" s="2" customFormat="1" ht="31.5" customHeight="1" x14ac:dyDescent="0.25">
      <c r="A1393" s="8" t="s">
        <v>1689</v>
      </c>
      <c r="B1393" s="6" t="s">
        <v>1690</v>
      </c>
      <c r="C1393" s="17">
        <v>0.25</v>
      </c>
      <c r="D1393" s="17">
        <v>0.75</v>
      </c>
      <c r="E1393" s="17">
        <f>0.25*4</f>
        <v>1</v>
      </c>
      <c r="F1393" s="17">
        <f t="shared" si="346"/>
        <v>0.66666666666666663</v>
      </c>
      <c r="G1393" s="17">
        <v>3734.17</v>
      </c>
      <c r="H1393" s="17">
        <f>H1391</f>
        <v>1.0351681957186543</v>
      </c>
      <c r="I1393" s="17">
        <f t="shared" ref="I1393:I1394" si="352">(F1393*G1393*H1393)/1000</f>
        <v>2.5769960142711517</v>
      </c>
      <c r="J1393" s="25"/>
      <c r="K1393" s="25"/>
      <c r="L1393" s="25"/>
      <c r="M1393" s="25"/>
      <c r="N1393" s="25"/>
      <c r="O1393" s="25"/>
      <c r="P1393" s="25"/>
      <c r="Q1393" s="25"/>
      <c r="R1393" s="25"/>
      <c r="S1393" s="25"/>
      <c r="T1393" s="25"/>
      <c r="U1393" s="25"/>
      <c r="V1393" s="25"/>
      <c r="W1393" s="25"/>
      <c r="X1393" s="25"/>
      <c r="Y1393" s="25"/>
      <c r="Z1393" s="25"/>
      <c r="AA1393" s="25"/>
      <c r="AB1393" s="25"/>
      <c r="AC1393" s="25"/>
      <c r="AD1393" s="25"/>
      <c r="AE1393" s="25"/>
      <c r="AF1393" s="25"/>
    </row>
    <row r="1394" spans="1:32" s="2" customFormat="1" ht="47.25" customHeight="1" x14ac:dyDescent="0.25">
      <c r="A1394" s="8" t="s">
        <v>1691</v>
      </c>
      <c r="B1394" s="6" t="s">
        <v>1692</v>
      </c>
      <c r="C1394" s="17">
        <v>2.4</v>
      </c>
      <c r="D1394" s="17">
        <v>0</v>
      </c>
      <c r="E1394" s="17">
        <v>0.8</v>
      </c>
      <c r="F1394" s="17">
        <f t="shared" si="346"/>
        <v>1.0666666666666667</v>
      </c>
      <c r="G1394" s="17">
        <v>1570.21</v>
      </c>
      <c r="H1394" s="17">
        <f t="shared" ref="H1394:H1395" si="353">$H$124</f>
        <v>1.0351681957186543</v>
      </c>
      <c r="I1394" s="17">
        <f t="shared" si="352"/>
        <v>1.7337935494393473</v>
      </c>
      <c r="J1394" s="25"/>
      <c r="K1394" s="25"/>
      <c r="L1394" s="25"/>
      <c r="M1394" s="25"/>
      <c r="N1394" s="25"/>
      <c r="O1394" s="25"/>
      <c r="P1394" s="25"/>
      <c r="Q1394" s="25"/>
      <c r="R1394" s="25"/>
      <c r="S1394" s="25"/>
      <c r="T1394" s="25"/>
      <c r="U1394" s="25"/>
      <c r="V1394" s="25"/>
      <c r="W1394" s="25"/>
      <c r="X1394" s="25"/>
      <c r="Y1394" s="25"/>
      <c r="Z1394" s="25"/>
      <c r="AA1394" s="25"/>
      <c r="AB1394" s="25"/>
      <c r="AC1394" s="25"/>
      <c r="AD1394" s="25"/>
      <c r="AE1394" s="25"/>
      <c r="AF1394" s="25"/>
    </row>
    <row r="1395" spans="1:32" s="2" customFormat="1" ht="31.5" customHeight="1" x14ac:dyDescent="0.25">
      <c r="A1395" s="8" t="s">
        <v>1693</v>
      </c>
      <c r="B1395" s="6" t="s">
        <v>1694</v>
      </c>
      <c r="C1395" s="17">
        <v>0.63</v>
      </c>
      <c r="D1395" s="17">
        <v>0</v>
      </c>
      <c r="E1395" s="17">
        <v>0</v>
      </c>
      <c r="F1395" s="17">
        <f t="shared" si="346"/>
        <v>0.21</v>
      </c>
      <c r="G1395" s="17">
        <v>5065.34</v>
      </c>
      <c r="H1395" s="17">
        <f t="shared" si="353"/>
        <v>1.0351681957186543</v>
      </c>
      <c r="I1395" s="17">
        <f t="shared" ref="I1395" si="354">F1395*G1395*H1395/1000</f>
        <v>1.1011305623853209</v>
      </c>
      <c r="J1395" s="25"/>
      <c r="K1395" s="25"/>
      <c r="L1395" s="25"/>
      <c r="M1395" s="25"/>
      <c r="N1395" s="25"/>
      <c r="O1395" s="25"/>
      <c r="P1395" s="25"/>
      <c r="Q1395" s="25"/>
      <c r="R1395" s="25"/>
      <c r="S1395" s="25"/>
      <c r="T1395" s="25"/>
      <c r="U1395" s="25"/>
      <c r="V1395" s="25"/>
      <c r="W1395" s="25"/>
      <c r="X1395" s="25"/>
      <c r="Y1395" s="25"/>
      <c r="Z1395" s="25"/>
      <c r="AA1395" s="25"/>
      <c r="AB1395" s="25"/>
      <c r="AC1395" s="25"/>
      <c r="AD1395" s="25"/>
      <c r="AE1395" s="25"/>
      <c r="AF1395" s="25"/>
    </row>
    <row r="1396" spans="1:32" s="2" customFormat="1" ht="31.5" customHeight="1" x14ac:dyDescent="0.25">
      <c r="A1396" s="8" t="s">
        <v>76</v>
      </c>
      <c r="B1396" s="6" t="s">
        <v>9</v>
      </c>
      <c r="C1396" s="17">
        <v>0</v>
      </c>
      <c r="D1396" s="17">
        <v>0</v>
      </c>
      <c r="E1396" s="17">
        <v>0</v>
      </c>
      <c r="F1396" s="17">
        <v>0</v>
      </c>
      <c r="G1396" s="17" t="s">
        <v>10</v>
      </c>
      <c r="H1396" s="17" t="s">
        <v>10</v>
      </c>
      <c r="I1396" s="17">
        <v>0</v>
      </c>
      <c r="J1396" s="25"/>
      <c r="K1396" s="25"/>
      <c r="L1396" s="25"/>
      <c r="M1396" s="25"/>
      <c r="N1396" s="25"/>
      <c r="O1396" s="25"/>
      <c r="P1396" s="25"/>
      <c r="Q1396" s="25"/>
      <c r="R1396" s="25"/>
      <c r="S1396" s="25"/>
      <c r="T1396" s="25"/>
      <c r="U1396" s="25"/>
      <c r="V1396" s="25"/>
      <c r="W1396" s="25"/>
      <c r="X1396" s="25"/>
      <c r="Y1396" s="25"/>
      <c r="Z1396" s="25"/>
      <c r="AA1396" s="25"/>
      <c r="AB1396" s="25"/>
      <c r="AC1396" s="25"/>
      <c r="AD1396" s="25"/>
      <c r="AE1396" s="25"/>
      <c r="AF1396" s="25"/>
    </row>
    <row r="1397" spans="1:32" s="2" customFormat="1" ht="15.75" customHeight="1" x14ac:dyDescent="0.25">
      <c r="A1397" s="8" t="str">
        <f>$A$168</f>
        <v>1.2.2.1.2.2.1</v>
      </c>
      <c r="B1397" s="6" t="s">
        <v>202</v>
      </c>
      <c r="C1397" s="17">
        <v>0</v>
      </c>
      <c r="D1397" s="17">
        <v>0</v>
      </c>
      <c r="E1397" s="17">
        <v>0</v>
      </c>
      <c r="F1397" s="17">
        <f t="shared" ref="F1397:F1398" si="355">(C1397+D1397+E1397)/3</f>
        <v>0</v>
      </c>
      <c r="G1397" s="17" t="s">
        <v>10</v>
      </c>
      <c r="H1397" s="17" t="s">
        <v>10</v>
      </c>
      <c r="I1397" s="17">
        <v>0</v>
      </c>
      <c r="J1397" s="25"/>
      <c r="K1397" s="25"/>
      <c r="L1397" s="25"/>
      <c r="M1397" s="25"/>
      <c r="N1397" s="25"/>
      <c r="O1397" s="25"/>
      <c r="P1397" s="25"/>
      <c r="Q1397" s="25"/>
      <c r="R1397" s="25"/>
      <c r="S1397" s="25"/>
      <c r="T1397" s="25"/>
      <c r="U1397" s="25"/>
      <c r="V1397" s="25"/>
      <c r="W1397" s="25"/>
      <c r="X1397" s="25"/>
      <c r="Y1397" s="25"/>
      <c r="Z1397" s="25"/>
      <c r="AA1397" s="25"/>
      <c r="AB1397" s="25"/>
      <c r="AC1397" s="25"/>
      <c r="AD1397" s="25"/>
      <c r="AE1397" s="25"/>
      <c r="AF1397" s="25"/>
    </row>
    <row r="1398" spans="1:32" s="2" customFormat="1" ht="15.75" customHeight="1" x14ac:dyDescent="0.25">
      <c r="A1398" s="8" t="str">
        <f>$A$168</f>
        <v>1.2.2.1.2.2.1</v>
      </c>
      <c r="B1398" s="6" t="s">
        <v>1695</v>
      </c>
      <c r="C1398" s="17">
        <v>0</v>
      </c>
      <c r="D1398" s="17">
        <v>0</v>
      </c>
      <c r="E1398" s="17">
        <v>0</v>
      </c>
      <c r="F1398" s="17">
        <f t="shared" si="355"/>
        <v>0</v>
      </c>
      <c r="G1398" s="17">
        <v>11424.89</v>
      </c>
      <c r="H1398" s="17" t="s">
        <v>10</v>
      </c>
      <c r="I1398" s="17">
        <f t="shared" ref="I1398" si="356">IFERROR((F1398*G1398*H1398)/1000,0)</f>
        <v>0</v>
      </c>
      <c r="J1398" s="25"/>
      <c r="K1398" s="25"/>
      <c r="L1398" s="25"/>
      <c r="M1398" s="25"/>
      <c r="N1398" s="25"/>
      <c r="O1398" s="25"/>
      <c r="P1398" s="25"/>
      <c r="Q1398" s="25"/>
      <c r="R1398" s="25"/>
      <c r="S1398" s="25"/>
      <c r="T1398" s="25"/>
      <c r="U1398" s="25"/>
      <c r="V1398" s="25"/>
      <c r="W1398" s="25"/>
      <c r="X1398" s="25"/>
      <c r="Y1398" s="25"/>
      <c r="Z1398" s="25"/>
      <c r="AA1398" s="25"/>
      <c r="AB1398" s="25"/>
      <c r="AC1398" s="25"/>
      <c r="AD1398" s="25"/>
      <c r="AE1398" s="25"/>
      <c r="AF1398" s="25"/>
    </row>
    <row r="1399" spans="1:32" s="2" customFormat="1" ht="15.75" customHeight="1" x14ac:dyDescent="0.25">
      <c r="A1399" s="8" t="s">
        <v>77</v>
      </c>
      <c r="B1399" s="6" t="s">
        <v>62</v>
      </c>
      <c r="C1399" s="17">
        <f>C1400+C1448+C1502+C1503+C1528</f>
        <v>6.6999999999999993</v>
      </c>
      <c r="D1399" s="17">
        <f>D1400+D1448+D1502+D1503+D1528</f>
        <v>10.167999999999999</v>
      </c>
      <c r="E1399" s="17">
        <f>E1400+E1448+E1502+E1503+E1528</f>
        <v>45.214000000000006</v>
      </c>
      <c r="F1399" s="17">
        <f>(C1399+D1399+E1399)/3</f>
        <v>20.694000000000003</v>
      </c>
      <c r="G1399" s="17" t="s">
        <v>10</v>
      </c>
      <c r="H1399" s="17" t="s">
        <v>10</v>
      </c>
      <c r="I1399" s="17">
        <f>I1400+I1448+I1502+I1503+I1528</f>
        <v>73815.972741117323</v>
      </c>
      <c r="J1399" s="25"/>
      <c r="K1399" s="25"/>
      <c r="L1399" s="25"/>
      <c r="M1399" s="25"/>
      <c r="N1399" s="25"/>
      <c r="O1399" s="25"/>
      <c r="P1399" s="25"/>
      <c r="Q1399" s="25"/>
      <c r="R1399" s="25"/>
      <c r="S1399" s="25"/>
      <c r="T1399" s="25"/>
      <c r="U1399" s="25"/>
      <c r="V1399" s="25"/>
      <c r="W1399" s="25"/>
      <c r="X1399" s="25"/>
      <c r="Y1399" s="25"/>
      <c r="Z1399" s="25"/>
      <c r="AA1399" s="25"/>
      <c r="AB1399" s="25"/>
      <c r="AC1399" s="25"/>
      <c r="AD1399" s="25"/>
      <c r="AE1399" s="25"/>
      <c r="AF1399" s="25"/>
    </row>
    <row r="1400" spans="1:32" s="2" customFormat="1" ht="31.5" customHeight="1" x14ac:dyDescent="0.25">
      <c r="A1400" s="8" t="s">
        <v>78</v>
      </c>
      <c r="B1400" s="6" t="s">
        <v>5</v>
      </c>
      <c r="C1400" s="17">
        <f t="shared" ref="C1400:D1400" si="357">SUM(C1401+C1425)</f>
        <v>4.1959999999999997</v>
      </c>
      <c r="D1400" s="17">
        <f t="shared" si="357"/>
        <v>6.6369999999999996</v>
      </c>
      <c r="E1400" s="17">
        <f>SUM(E1401+E1425)</f>
        <v>38.105000000000004</v>
      </c>
      <c r="F1400" s="17">
        <f>(C1400+D1400+E1400)/3</f>
        <v>16.312666666666669</v>
      </c>
      <c r="G1400" s="17" t="s">
        <v>10</v>
      </c>
      <c r="H1400" s="17" t="s">
        <v>10</v>
      </c>
      <c r="I1400" s="17">
        <f>SUM(I1401+I1425)</f>
        <v>66260.919933574187</v>
      </c>
      <c r="J1400" s="25"/>
      <c r="K1400" s="25"/>
      <c r="L1400" s="25"/>
      <c r="M1400" s="25"/>
      <c r="N1400" s="25"/>
      <c r="O1400" s="25"/>
      <c r="P1400" s="25"/>
      <c r="Q1400" s="25"/>
      <c r="R1400" s="25"/>
      <c r="S1400" s="25"/>
      <c r="T1400" s="25"/>
      <c r="U1400" s="25"/>
      <c r="V1400" s="25"/>
      <c r="W1400" s="25"/>
      <c r="X1400" s="25"/>
      <c r="Y1400" s="25"/>
      <c r="Z1400" s="25"/>
      <c r="AA1400" s="25"/>
      <c r="AB1400" s="25"/>
      <c r="AC1400" s="25"/>
      <c r="AD1400" s="25"/>
      <c r="AE1400" s="25"/>
      <c r="AF1400" s="25"/>
    </row>
    <row r="1401" spans="1:32" s="2" customFormat="1" ht="15.75" customHeight="1" x14ac:dyDescent="0.25">
      <c r="A1401" s="8" t="s">
        <v>79</v>
      </c>
      <c r="B1401" s="6" t="s">
        <v>33</v>
      </c>
      <c r="C1401" s="17">
        <f>SUM(C1405:C1407)+SUM(C1409:C1411)+SUM(C1413:C1414)+SUM(C1417:C1419)+SUM(C1421:C1422)+SUM(C1424)</f>
        <v>3.4710000000000001</v>
      </c>
      <c r="D1401" s="17">
        <f t="shared" ref="D1401" si="358">SUM(D1405:D1407)+SUM(D1409:D1411)+SUM(D1413:D1414)+SUM(D1417:D1419)+SUM(D1421:D1422)+SUM(D1424)</f>
        <v>5.0019999999999998</v>
      </c>
      <c r="E1401" s="17">
        <f>SUM(E1405:E1407)+SUM(E1409:E1411)+SUM(E1413:E1414)+SUM(E1417:E1419)+SUM(E1421:E1422)+SUM(E1424)</f>
        <v>31.963000000000001</v>
      </c>
      <c r="F1401" s="17">
        <f>(C1401+D1401+E1401)/3</f>
        <v>13.478666666666667</v>
      </c>
      <c r="G1401" s="17" t="s">
        <v>10</v>
      </c>
      <c r="H1401" s="17" t="s">
        <v>10</v>
      </c>
      <c r="I1401" s="17">
        <f>SUM(I1405:I1407)+SUM(I1409:I1411)+SUM(I1413:I1414)+SUM(I1417:I1419)+SUM(I1421:I1422)+SUM(I1424)</f>
        <v>53302.189051634516</v>
      </c>
      <c r="J1401" s="25"/>
      <c r="K1401" s="25"/>
      <c r="L1401" s="25"/>
      <c r="M1401" s="25"/>
      <c r="N1401" s="25"/>
      <c r="O1401" s="25"/>
      <c r="P1401" s="25"/>
      <c r="Q1401" s="25"/>
      <c r="R1401" s="25"/>
      <c r="S1401" s="25"/>
      <c r="T1401" s="25"/>
      <c r="U1401" s="25"/>
      <c r="V1401" s="25"/>
      <c r="W1401" s="25"/>
      <c r="X1401" s="25"/>
      <c r="Y1401" s="25"/>
      <c r="Z1401" s="25"/>
      <c r="AA1401" s="25"/>
      <c r="AB1401" s="25"/>
      <c r="AC1401" s="25"/>
      <c r="AD1401" s="25"/>
      <c r="AE1401" s="25"/>
      <c r="AF1401" s="25"/>
    </row>
    <row r="1402" spans="1:32" s="2" customFormat="1" ht="15.75" customHeight="1" x14ac:dyDescent="0.25">
      <c r="A1402" s="8" t="str">
        <f>$A$172</f>
        <v>1.2.2.2.1.1</v>
      </c>
      <c r="B1402" s="6" t="s">
        <v>602</v>
      </c>
      <c r="C1402" s="17">
        <v>0</v>
      </c>
      <c r="D1402" s="17">
        <v>0</v>
      </c>
      <c r="E1402" s="17">
        <v>0</v>
      </c>
      <c r="F1402" s="17">
        <f t="shared" ref="F1402:F1447" si="359">(C1402+D1402+E1402)/3</f>
        <v>0</v>
      </c>
      <c r="G1402" s="17" t="s">
        <v>10</v>
      </c>
      <c r="H1402" s="17" t="s">
        <v>10</v>
      </c>
      <c r="I1402" s="17">
        <v>0</v>
      </c>
      <c r="J1402" s="25"/>
      <c r="K1402" s="25"/>
      <c r="L1402" s="25"/>
      <c r="M1402" s="25"/>
      <c r="N1402" s="25"/>
      <c r="O1402" s="25"/>
      <c r="P1402" s="25"/>
      <c r="Q1402" s="25"/>
      <c r="R1402" s="25"/>
      <c r="S1402" s="25"/>
      <c r="T1402" s="25"/>
      <c r="U1402" s="25"/>
      <c r="V1402" s="25"/>
      <c r="W1402" s="25"/>
      <c r="X1402" s="25"/>
      <c r="Y1402" s="25"/>
      <c r="Z1402" s="25"/>
      <c r="AA1402" s="25"/>
      <c r="AB1402" s="25"/>
      <c r="AC1402" s="25"/>
      <c r="AD1402" s="25"/>
      <c r="AE1402" s="25"/>
      <c r="AF1402" s="25"/>
    </row>
    <row r="1403" spans="1:32" s="2" customFormat="1" ht="15.75" customHeight="1" x14ac:dyDescent="0.25">
      <c r="A1403" s="8" t="str">
        <f t="shared" ref="A1403:A1404" si="360">$A$172</f>
        <v>1.2.2.2.1.1</v>
      </c>
      <c r="B1403" s="6" t="s">
        <v>202</v>
      </c>
      <c r="C1403" s="17">
        <v>0</v>
      </c>
      <c r="D1403" s="17">
        <v>0</v>
      </c>
      <c r="E1403" s="17">
        <v>0</v>
      </c>
      <c r="F1403" s="17">
        <f t="shared" si="359"/>
        <v>0</v>
      </c>
      <c r="G1403" s="17" t="s">
        <v>10</v>
      </c>
      <c r="H1403" s="17" t="s">
        <v>10</v>
      </c>
      <c r="I1403" s="17">
        <v>0</v>
      </c>
      <c r="J1403" s="25"/>
      <c r="K1403" s="25"/>
      <c r="L1403" s="25"/>
      <c r="M1403" s="25"/>
      <c r="N1403" s="25"/>
      <c r="O1403" s="25"/>
      <c r="P1403" s="25"/>
      <c r="Q1403" s="25"/>
      <c r="R1403" s="25"/>
      <c r="S1403" s="25"/>
      <c r="T1403" s="25"/>
      <c r="U1403" s="25"/>
      <c r="V1403" s="25"/>
      <c r="W1403" s="25"/>
      <c r="X1403" s="25"/>
      <c r="Y1403" s="25"/>
      <c r="Z1403" s="25"/>
      <c r="AA1403" s="25"/>
      <c r="AB1403" s="25"/>
      <c r="AC1403" s="25"/>
      <c r="AD1403" s="25"/>
      <c r="AE1403" s="25"/>
      <c r="AF1403" s="25"/>
    </row>
    <row r="1404" spans="1:32" s="2" customFormat="1" ht="15.75" customHeight="1" x14ac:dyDescent="0.25">
      <c r="A1404" s="8" t="str">
        <f t="shared" si="360"/>
        <v>1.2.2.2.1.1</v>
      </c>
      <c r="B1404" s="6" t="s">
        <v>603</v>
      </c>
      <c r="C1404" s="17">
        <v>0</v>
      </c>
      <c r="D1404" s="17">
        <v>0</v>
      </c>
      <c r="E1404" s="17">
        <v>0</v>
      </c>
      <c r="F1404" s="17">
        <f t="shared" si="359"/>
        <v>0</v>
      </c>
      <c r="G1404" s="17" t="s">
        <v>10</v>
      </c>
      <c r="H1404" s="17">
        <f>$H$23</f>
        <v>1.0374331550802138</v>
      </c>
      <c r="I1404" s="17">
        <f t="shared" ref="I1404:I1414" si="361">IFERROR((F1404*G1404*H1404)/1000,0)</f>
        <v>0</v>
      </c>
      <c r="J1404" s="25"/>
      <c r="K1404" s="25"/>
      <c r="L1404" s="25"/>
      <c r="M1404" s="25"/>
      <c r="N1404" s="25"/>
      <c r="O1404" s="25"/>
      <c r="P1404" s="25"/>
      <c r="Q1404" s="25"/>
      <c r="R1404" s="25"/>
      <c r="S1404" s="25"/>
      <c r="T1404" s="25"/>
      <c r="U1404" s="25"/>
      <c r="V1404" s="25"/>
      <c r="W1404" s="25"/>
      <c r="X1404" s="25"/>
      <c r="Y1404" s="25"/>
      <c r="Z1404" s="25"/>
      <c r="AA1404" s="25"/>
      <c r="AB1404" s="25"/>
      <c r="AC1404" s="25"/>
      <c r="AD1404" s="25"/>
      <c r="AE1404" s="25"/>
      <c r="AF1404" s="25"/>
    </row>
    <row r="1405" spans="1:32" s="2" customFormat="1" ht="15.75" customHeight="1" x14ac:dyDescent="0.25">
      <c r="A1405" s="8" t="s">
        <v>258</v>
      </c>
      <c r="B1405" s="6" t="s">
        <v>170</v>
      </c>
      <c r="C1405" s="17">
        <v>0</v>
      </c>
      <c r="D1405" s="17">
        <v>0</v>
      </c>
      <c r="E1405" s="17">
        <v>0</v>
      </c>
      <c r="F1405" s="17">
        <f t="shared" si="359"/>
        <v>0</v>
      </c>
      <c r="G1405" s="17" t="s">
        <v>10</v>
      </c>
      <c r="H1405" s="17">
        <f>$H$23</f>
        <v>1.0374331550802138</v>
      </c>
      <c r="I1405" s="17">
        <f t="shared" si="361"/>
        <v>0</v>
      </c>
      <c r="J1405" s="25"/>
      <c r="K1405" s="25"/>
      <c r="L1405" s="25"/>
      <c r="M1405" s="25"/>
      <c r="N1405" s="25"/>
      <c r="O1405" s="25"/>
      <c r="P1405" s="25"/>
      <c r="Q1405" s="25"/>
      <c r="R1405" s="25"/>
      <c r="S1405" s="25"/>
      <c r="T1405" s="25"/>
      <c r="U1405" s="25"/>
      <c r="V1405" s="25"/>
      <c r="W1405" s="25"/>
      <c r="X1405" s="25"/>
      <c r="Y1405" s="25"/>
      <c r="Z1405" s="25"/>
      <c r="AA1405" s="25"/>
      <c r="AB1405" s="25"/>
      <c r="AC1405" s="25"/>
      <c r="AD1405" s="25"/>
      <c r="AE1405" s="25"/>
      <c r="AF1405" s="25"/>
    </row>
    <row r="1406" spans="1:32" s="2" customFormat="1" ht="15.75" customHeight="1" x14ac:dyDescent="0.25">
      <c r="A1406" s="8" t="s">
        <v>643</v>
      </c>
      <c r="B1406" s="6" t="s">
        <v>171</v>
      </c>
      <c r="C1406" s="17">
        <v>0</v>
      </c>
      <c r="D1406" s="17">
        <v>0</v>
      </c>
      <c r="E1406" s="17">
        <v>0</v>
      </c>
      <c r="F1406" s="17">
        <f t="shared" si="359"/>
        <v>0</v>
      </c>
      <c r="G1406" s="17" t="s">
        <v>10</v>
      </c>
      <c r="H1406" s="17">
        <f t="shared" ref="H1406:H1414" si="362">$H$23</f>
        <v>1.0374331550802138</v>
      </c>
      <c r="I1406" s="17">
        <f t="shared" si="361"/>
        <v>0</v>
      </c>
      <c r="J1406" s="25"/>
      <c r="K1406" s="25"/>
      <c r="L1406" s="25"/>
      <c r="M1406" s="25"/>
      <c r="N1406" s="25"/>
      <c r="O1406" s="25"/>
      <c r="P1406" s="25"/>
      <c r="Q1406" s="25"/>
      <c r="R1406" s="25"/>
      <c r="S1406" s="25"/>
      <c r="T1406" s="25"/>
      <c r="U1406" s="25"/>
      <c r="V1406" s="25"/>
      <c r="W1406" s="25"/>
      <c r="X1406" s="25"/>
      <c r="Y1406" s="25"/>
      <c r="Z1406" s="25"/>
      <c r="AA1406" s="25"/>
      <c r="AB1406" s="25"/>
      <c r="AC1406" s="25"/>
      <c r="AD1406" s="25"/>
      <c r="AE1406" s="25"/>
      <c r="AF1406" s="25"/>
    </row>
    <row r="1407" spans="1:32" s="2" customFormat="1" ht="31.5" customHeight="1" x14ac:dyDescent="0.25">
      <c r="A1407" s="8" t="s">
        <v>644</v>
      </c>
      <c r="B1407" s="6" t="s">
        <v>172</v>
      </c>
      <c r="C1407" s="17">
        <v>0</v>
      </c>
      <c r="D1407" s="17">
        <v>0</v>
      </c>
      <c r="E1407" s="17">
        <v>0</v>
      </c>
      <c r="F1407" s="17">
        <f t="shared" si="359"/>
        <v>0</v>
      </c>
      <c r="G1407" s="17" t="s">
        <v>10</v>
      </c>
      <c r="H1407" s="17">
        <f t="shared" si="362"/>
        <v>1.0374331550802138</v>
      </c>
      <c r="I1407" s="17">
        <f t="shared" si="361"/>
        <v>0</v>
      </c>
      <c r="J1407" s="25"/>
      <c r="K1407" s="25"/>
      <c r="L1407" s="25"/>
      <c r="M1407" s="25"/>
      <c r="N1407" s="25"/>
      <c r="O1407" s="25"/>
      <c r="P1407" s="25"/>
      <c r="Q1407" s="25"/>
      <c r="R1407" s="25"/>
      <c r="S1407" s="25"/>
      <c r="T1407" s="25"/>
      <c r="U1407" s="25"/>
      <c r="V1407" s="25"/>
      <c r="W1407" s="25"/>
      <c r="X1407" s="25"/>
      <c r="Y1407" s="25"/>
      <c r="Z1407" s="25"/>
      <c r="AA1407" s="25"/>
      <c r="AB1407" s="25"/>
      <c r="AC1407" s="25"/>
      <c r="AD1407" s="25"/>
      <c r="AE1407" s="25"/>
      <c r="AF1407" s="25"/>
    </row>
    <row r="1408" spans="1:32" s="2" customFormat="1" ht="15.75" customHeight="1" x14ac:dyDescent="0.25">
      <c r="A1408" s="8" t="str">
        <f t="shared" ref="A1408" si="363">$A$172</f>
        <v>1.2.2.2.1.1</v>
      </c>
      <c r="B1408" s="6" t="s">
        <v>606</v>
      </c>
      <c r="C1408" s="17">
        <v>0</v>
      </c>
      <c r="D1408" s="17">
        <v>0</v>
      </c>
      <c r="E1408" s="17">
        <v>0</v>
      </c>
      <c r="F1408" s="17">
        <f t="shared" si="359"/>
        <v>0</v>
      </c>
      <c r="G1408" s="17" t="s">
        <v>10</v>
      </c>
      <c r="H1408" s="17">
        <f>$H$23</f>
        <v>1.0374331550802138</v>
      </c>
      <c r="I1408" s="17">
        <f t="shared" si="361"/>
        <v>0</v>
      </c>
      <c r="J1408" s="25"/>
      <c r="K1408" s="25"/>
      <c r="L1408" s="25"/>
      <c r="M1408" s="25"/>
      <c r="N1408" s="25"/>
      <c r="O1408" s="25"/>
      <c r="P1408" s="25"/>
      <c r="Q1408" s="25"/>
      <c r="R1408" s="25"/>
      <c r="S1408" s="25"/>
      <c r="T1408" s="25"/>
      <c r="U1408" s="25"/>
      <c r="V1408" s="25"/>
      <c r="W1408" s="25"/>
      <c r="X1408" s="25"/>
      <c r="Y1408" s="25"/>
      <c r="Z1408" s="25"/>
      <c r="AA1408" s="25"/>
      <c r="AB1408" s="25"/>
      <c r="AC1408" s="25"/>
      <c r="AD1408" s="25"/>
      <c r="AE1408" s="25"/>
      <c r="AF1408" s="25"/>
    </row>
    <row r="1409" spans="1:32" s="2" customFormat="1" ht="31.5" customHeight="1" x14ac:dyDescent="0.25">
      <c r="A1409" s="8" t="s">
        <v>645</v>
      </c>
      <c r="B1409" s="6" t="s">
        <v>170</v>
      </c>
      <c r="C1409" s="17">
        <v>0</v>
      </c>
      <c r="D1409" s="17">
        <v>0</v>
      </c>
      <c r="E1409" s="17">
        <v>0</v>
      </c>
      <c r="F1409" s="17">
        <f t="shared" si="359"/>
        <v>0</v>
      </c>
      <c r="G1409" s="17" t="s">
        <v>10</v>
      </c>
      <c r="H1409" s="17">
        <f t="shared" si="362"/>
        <v>1.0374331550802138</v>
      </c>
      <c r="I1409" s="17">
        <f t="shared" si="361"/>
        <v>0</v>
      </c>
      <c r="J1409" s="25"/>
      <c r="K1409" s="25"/>
      <c r="L1409" s="25"/>
      <c r="M1409" s="25"/>
      <c r="N1409" s="25"/>
      <c r="O1409" s="25"/>
      <c r="P1409" s="25"/>
      <c r="Q1409" s="25"/>
      <c r="R1409" s="25"/>
      <c r="S1409" s="25"/>
      <c r="T1409" s="25"/>
      <c r="U1409" s="25"/>
      <c r="V1409" s="25"/>
      <c r="W1409" s="25"/>
      <c r="X1409" s="25"/>
      <c r="Y1409" s="25"/>
      <c r="Z1409" s="25"/>
      <c r="AA1409" s="25"/>
      <c r="AB1409" s="25"/>
      <c r="AC1409" s="25"/>
      <c r="AD1409" s="25"/>
      <c r="AE1409" s="25"/>
      <c r="AF1409" s="25"/>
    </row>
    <row r="1410" spans="1:32" s="2" customFormat="1" ht="31.5" customHeight="1" x14ac:dyDescent="0.25">
      <c r="A1410" s="8" t="s">
        <v>646</v>
      </c>
      <c r="B1410" s="6" t="s">
        <v>171</v>
      </c>
      <c r="C1410" s="17">
        <v>0</v>
      </c>
      <c r="D1410" s="17">
        <v>0</v>
      </c>
      <c r="E1410" s="17">
        <v>0</v>
      </c>
      <c r="F1410" s="17">
        <f t="shared" si="359"/>
        <v>0</v>
      </c>
      <c r="G1410" s="17" t="s">
        <v>10</v>
      </c>
      <c r="H1410" s="17">
        <f t="shared" si="362"/>
        <v>1.0374331550802138</v>
      </c>
      <c r="I1410" s="17">
        <f t="shared" si="361"/>
        <v>0</v>
      </c>
      <c r="J1410" s="25"/>
      <c r="K1410" s="25"/>
      <c r="L1410" s="25"/>
      <c r="M1410" s="25"/>
      <c r="N1410" s="25"/>
      <c r="O1410" s="25"/>
      <c r="P1410" s="25"/>
      <c r="Q1410" s="25"/>
      <c r="R1410" s="25"/>
      <c r="S1410" s="25"/>
      <c r="T1410" s="25"/>
      <c r="U1410" s="25"/>
      <c r="V1410" s="25"/>
      <c r="W1410" s="25"/>
      <c r="X1410" s="25"/>
      <c r="Y1410" s="25"/>
      <c r="Z1410" s="25"/>
      <c r="AA1410" s="25"/>
      <c r="AB1410" s="25"/>
      <c r="AC1410" s="25"/>
      <c r="AD1410" s="25"/>
      <c r="AE1410" s="25"/>
      <c r="AF1410" s="25"/>
    </row>
    <row r="1411" spans="1:32" s="2" customFormat="1" ht="31.5" customHeight="1" x14ac:dyDescent="0.25">
      <c r="A1411" s="8" t="s">
        <v>647</v>
      </c>
      <c r="B1411" s="6" t="s">
        <v>172</v>
      </c>
      <c r="C1411" s="17">
        <v>0</v>
      </c>
      <c r="D1411" s="17">
        <v>0</v>
      </c>
      <c r="E1411" s="17">
        <v>0</v>
      </c>
      <c r="F1411" s="17">
        <f t="shared" si="359"/>
        <v>0</v>
      </c>
      <c r="G1411" s="17" t="s">
        <v>10</v>
      </c>
      <c r="H1411" s="17">
        <f t="shared" si="362"/>
        <v>1.0374331550802138</v>
      </c>
      <c r="I1411" s="17">
        <f t="shared" si="361"/>
        <v>0</v>
      </c>
      <c r="J1411" s="25"/>
      <c r="K1411" s="25"/>
      <c r="L1411" s="25"/>
      <c r="M1411" s="25"/>
      <c r="N1411" s="25"/>
      <c r="O1411" s="25"/>
      <c r="P1411" s="25"/>
      <c r="Q1411" s="25"/>
      <c r="R1411" s="25"/>
      <c r="S1411" s="25"/>
      <c r="T1411" s="25"/>
      <c r="U1411" s="25"/>
      <c r="V1411" s="25"/>
      <c r="W1411" s="25"/>
      <c r="X1411" s="25"/>
      <c r="Y1411" s="25"/>
      <c r="Z1411" s="25"/>
      <c r="AA1411" s="25"/>
      <c r="AB1411" s="25"/>
      <c r="AC1411" s="25"/>
      <c r="AD1411" s="25"/>
      <c r="AE1411" s="25"/>
      <c r="AF1411" s="25"/>
    </row>
    <row r="1412" spans="1:32" s="2" customFormat="1" ht="31.5" customHeight="1" x14ac:dyDescent="0.25">
      <c r="A1412" s="8" t="str">
        <f t="shared" ref="A1412" si="364">$A$172</f>
        <v>1.2.2.2.1.1</v>
      </c>
      <c r="B1412" s="6" t="s">
        <v>610</v>
      </c>
      <c r="C1412" s="17">
        <v>0</v>
      </c>
      <c r="D1412" s="17">
        <v>0</v>
      </c>
      <c r="E1412" s="17">
        <v>0</v>
      </c>
      <c r="F1412" s="17">
        <f t="shared" si="359"/>
        <v>0</v>
      </c>
      <c r="G1412" s="17" t="s">
        <v>10</v>
      </c>
      <c r="H1412" s="17">
        <f>$H$23</f>
        <v>1.0374331550802138</v>
      </c>
      <c r="I1412" s="17">
        <f t="shared" si="361"/>
        <v>0</v>
      </c>
      <c r="J1412" s="25"/>
      <c r="K1412" s="25"/>
      <c r="L1412" s="25"/>
      <c r="M1412" s="25"/>
      <c r="N1412" s="25"/>
      <c r="O1412" s="25"/>
      <c r="P1412" s="25"/>
      <c r="Q1412" s="25"/>
      <c r="R1412" s="25"/>
      <c r="S1412" s="25"/>
      <c r="T1412" s="25"/>
      <c r="U1412" s="25"/>
      <c r="V1412" s="25"/>
      <c r="W1412" s="25"/>
      <c r="X1412" s="25"/>
      <c r="Y1412" s="25"/>
      <c r="Z1412" s="25"/>
      <c r="AA1412" s="25"/>
      <c r="AB1412" s="25"/>
      <c r="AC1412" s="25"/>
      <c r="AD1412" s="25"/>
      <c r="AE1412" s="25"/>
      <c r="AF1412" s="25"/>
    </row>
    <row r="1413" spans="1:32" s="2" customFormat="1" ht="47.25" customHeight="1" x14ac:dyDescent="0.25">
      <c r="A1413" s="8" t="s">
        <v>648</v>
      </c>
      <c r="B1413" s="6" t="s">
        <v>171</v>
      </c>
      <c r="C1413" s="17">
        <v>0</v>
      </c>
      <c r="D1413" s="17">
        <v>0</v>
      </c>
      <c r="E1413" s="17">
        <v>0</v>
      </c>
      <c r="F1413" s="17">
        <f t="shared" si="359"/>
        <v>0</v>
      </c>
      <c r="G1413" s="17" t="s">
        <v>10</v>
      </c>
      <c r="H1413" s="17">
        <f t="shared" si="362"/>
        <v>1.0374331550802138</v>
      </c>
      <c r="I1413" s="17">
        <f t="shared" si="361"/>
        <v>0</v>
      </c>
      <c r="J1413" s="25"/>
      <c r="K1413" s="25"/>
      <c r="L1413" s="25"/>
      <c r="M1413" s="25"/>
      <c r="N1413" s="25"/>
      <c r="O1413" s="25"/>
      <c r="P1413" s="25"/>
      <c r="Q1413" s="25"/>
      <c r="R1413" s="25"/>
      <c r="S1413" s="25"/>
      <c r="T1413" s="25"/>
      <c r="U1413" s="25"/>
      <c r="V1413" s="25"/>
      <c r="W1413" s="25"/>
      <c r="X1413" s="25"/>
      <c r="Y1413" s="25"/>
      <c r="Z1413" s="25"/>
      <c r="AA1413" s="25"/>
      <c r="AB1413" s="25"/>
      <c r="AC1413" s="25"/>
      <c r="AD1413" s="25"/>
      <c r="AE1413" s="25"/>
      <c r="AF1413" s="25"/>
    </row>
    <row r="1414" spans="1:32" s="2" customFormat="1" ht="94.5" customHeight="1" x14ac:dyDescent="0.25">
      <c r="A1414" s="8" t="s">
        <v>649</v>
      </c>
      <c r="B1414" s="6" t="s">
        <v>172</v>
      </c>
      <c r="C1414" s="17">
        <v>0</v>
      </c>
      <c r="D1414" s="17">
        <v>0</v>
      </c>
      <c r="E1414" s="17">
        <v>0</v>
      </c>
      <c r="F1414" s="17">
        <f t="shared" si="359"/>
        <v>0</v>
      </c>
      <c r="G1414" s="17" t="s">
        <v>10</v>
      </c>
      <c r="H1414" s="17">
        <f t="shared" si="362"/>
        <v>1.0374331550802138</v>
      </c>
      <c r="I1414" s="17">
        <f t="shared" si="361"/>
        <v>0</v>
      </c>
      <c r="J1414" s="25"/>
      <c r="K1414" s="25"/>
      <c r="L1414" s="25"/>
      <c r="M1414" s="25"/>
      <c r="N1414" s="25"/>
      <c r="O1414" s="25"/>
      <c r="P1414" s="25"/>
      <c r="Q1414" s="25"/>
      <c r="R1414" s="25"/>
      <c r="S1414" s="25"/>
      <c r="T1414" s="25"/>
      <c r="U1414" s="25"/>
      <c r="V1414" s="25"/>
      <c r="W1414" s="25"/>
      <c r="X1414" s="25"/>
      <c r="Y1414" s="25"/>
      <c r="Z1414" s="25"/>
      <c r="AA1414" s="25"/>
      <c r="AB1414" s="25"/>
      <c r="AC1414" s="25"/>
      <c r="AD1414" s="25"/>
      <c r="AE1414" s="25"/>
      <c r="AF1414" s="25"/>
    </row>
    <row r="1415" spans="1:32" s="2" customFormat="1" ht="15.75" customHeight="1" x14ac:dyDescent="0.25">
      <c r="A1415" s="8" t="str">
        <f t="shared" ref="A1415:A1416" si="365">$A$172</f>
        <v>1.2.2.2.1.1</v>
      </c>
      <c r="B1415" s="6" t="s">
        <v>209</v>
      </c>
      <c r="C1415" s="17">
        <v>0</v>
      </c>
      <c r="D1415" s="17">
        <v>0</v>
      </c>
      <c r="E1415" s="17">
        <v>0</v>
      </c>
      <c r="F1415" s="17">
        <f t="shared" si="359"/>
        <v>0</v>
      </c>
      <c r="G1415" s="17" t="s">
        <v>10</v>
      </c>
      <c r="H1415" s="17" t="s">
        <v>10</v>
      </c>
      <c r="I1415" s="17">
        <v>0</v>
      </c>
      <c r="J1415" s="25"/>
      <c r="K1415" s="25"/>
      <c r="L1415" s="25"/>
      <c r="M1415" s="25"/>
      <c r="N1415" s="25"/>
      <c r="O1415" s="25"/>
      <c r="P1415" s="25"/>
      <c r="Q1415" s="25"/>
      <c r="R1415" s="25"/>
      <c r="S1415" s="25"/>
      <c r="T1415" s="25"/>
      <c r="U1415" s="25"/>
      <c r="V1415" s="25"/>
      <c r="W1415" s="25"/>
      <c r="X1415" s="25"/>
      <c r="Y1415" s="25"/>
      <c r="Z1415" s="25"/>
      <c r="AA1415" s="25"/>
      <c r="AB1415" s="25"/>
      <c r="AC1415" s="25"/>
      <c r="AD1415" s="25"/>
      <c r="AE1415" s="25"/>
      <c r="AF1415" s="25"/>
    </row>
    <row r="1416" spans="1:32" s="2" customFormat="1" ht="31.5" customHeight="1" x14ac:dyDescent="0.25">
      <c r="A1416" s="8" t="str">
        <f t="shared" si="365"/>
        <v>1.2.2.2.1.1</v>
      </c>
      <c r="B1416" s="6" t="s">
        <v>603</v>
      </c>
      <c r="C1416" s="17">
        <v>0</v>
      </c>
      <c r="D1416" s="17">
        <v>0</v>
      </c>
      <c r="E1416" s="17">
        <v>0</v>
      </c>
      <c r="F1416" s="17">
        <f t="shared" si="359"/>
        <v>0</v>
      </c>
      <c r="G1416" s="17" t="s">
        <v>10</v>
      </c>
      <c r="H1416" s="17">
        <f>$H$23</f>
        <v>1.0374331550802138</v>
      </c>
      <c r="I1416" s="17">
        <f t="shared" ref="I1416:I1424" si="366">IFERROR((F1416*G1416*H1416)/1000,0)</f>
        <v>0</v>
      </c>
      <c r="J1416" s="25"/>
      <c r="K1416" s="25"/>
      <c r="L1416" s="25"/>
      <c r="M1416" s="25"/>
      <c r="N1416" s="25"/>
      <c r="O1416" s="25"/>
      <c r="P1416" s="25"/>
      <c r="Q1416" s="25"/>
      <c r="R1416" s="25"/>
      <c r="S1416" s="25"/>
      <c r="T1416" s="25"/>
      <c r="U1416" s="25"/>
      <c r="V1416" s="25"/>
      <c r="W1416" s="25"/>
      <c r="X1416" s="25"/>
      <c r="Y1416" s="25"/>
      <c r="Z1416" s="25"/>
      <c r="AA1416" s="25"/>
      <c r="AB1416" s="25"/>
      <c r="AC1416" s="25"/>
      <c r="AD1416" s="25"/>
      <c r="AE1416" s="25"/>
      <c r="AF1416" s="25"/>
    </row>
    <row r="1417" spans="1:32" s="2" customFormat="1" ht="31.5" customHeight="1" x14ac:dyDescent="0.25">
      <c r="A1417" s="8" t="s">
        <v>650</v>
      </c>
      <c r="B1417" s="6" t="s">
        <v>170</v>
      </c>
      <c r="C1417" s="17">
        <v>3.4710000000000001</v>
      </c>
      <c r="D1417" s="17">
        <f>4.976+0.026</f>
        <v>5.0019999999999998</v>
      </c>
      <c r="E1417" s="17">
        <f>29.752+0.605+1.606</f>
        <v>31.963000000000001</v>
      </c>
      <c r="F1417" s="17">
        <f t="shared" si="359"/>
        <v>13.478666666666667</v>
      </c>
      <c r="G1417" s="17">
        <v>3811869.19</v>
      </c>
      <c r="H1417" s="17">
        <f t="shared" ref="H1417:H1419" si="367">$H$23</f>
        <v>1.0374331550802138</v>
      </c>
      <c r="I1417" s="17">
        <f t="shared" si="366"/>
        <v>53302.189051634516</v>
      </c>
      <c r="J1417" s="25"/>
      <c r="K1417" s="25"/>
      <c r="L1417" s="25"/>
      <c r="M1417" s="25"/>
      <c r="N1417" s="25"/>
      <c r="O1417" s="25"/>
      <c r="P1417" s="25"/>
      <c r="Q1417" s="25"/>
      <c r="R1417" s="25"/>
      <c r="S1417" s="25"/>
      <c r="T1417" s="25"/>
      <c r="U1417" s="25"/>
      <c r="V1417" s="25"/>
      <c r="W1417" s="25"/>
      <c r="X1417" s="25"/>
      <c r="Y1417" s="25"/>
      <c r="Z1417" s="25"/>
      <c r="AA1417" s="25"/>
      <c r="AB1417" s="25"/>
      <c r="AC1417" s="25"/>
      <c r="AD1417" s="25"/>
      <c r="AE1417" s="25"/>
      <c r="AF1417" s="25"/>
    </row>
    <row r="1418" spans="1:32" s="2" customFormat="1" ht="31.5" customHeight="1" x14ac:dyDescent="0.25">
      <c r="A1418" s="8" t="s">
        <v>651</v>
      </c>
      <c r="B1418" s="6" t="s">
        <v>171</v>
      </c>
      <c r="C1418" s="17">
        <v>0</v>
      </c>
      <c r="D1418" s="17">
        <v>0</v>
      </c>
      <c r="E1418" s="17">
        <v>0</v>
      </c>
      <c r="F1418" s="17">
        <f t="shared" si="359"/>
        <v>0</v>
      </c>
      <c r="G1418" s="17" t="s">
        <v>10</v>
      </c>
      <c r="H1418" s="17">
        <f t="shared" si="367"/>
        <v>1.0374331550802138</v>
      </c>
      <c r="I1418" s="17">
        <f t="shared" si="366"/>
        <v>0</v>
      </c>
      <c r="J1418" s="25"/>
      <c r="K1418" s="25"/>
      <c r="L1418" s="25"/>
      <c r="M1418" s="25"/>
      <c r="N1418" s="25"/>
      <c r="O1418" s="25"/>
      <c r="P1418" s="25"/>
      <c r="Q1418" s="25"/>
      <c r="R1418" s="25"/>
      <c r="S1418" s="25"/>
      <c r="T1418" s="25"/>
      <c r="U1418" s="25"/>
      <c r="V1418" s="25"/>
      <c r="W1418" s="25"/>
      <c r="X1418" s="25"/>
      <c r="Y1418" s="25"/>
      <c r="Z1418" s="25"/>
      <c r="AA1418" s="25"/>
      <c r="AB1418" s="25"/>
      <c r="AC1418" s="25"/>
      <c r="AD1418" s="25"/>
      <c r="AE1418" s="25"/>
      <c r="AF1418" s="25"/>
    </row>
    <row r="1419" spans="1:32" s="2" customFormat="1" ht="31.5" customHeight="1" x14ac:dyDescent="0.25">
      <c r="A1419" s="8" t="s">
        <v>652</v>
      </c>
      <c r="B1419" s="6" t="s">
        <v>172</v>
      </c>
      <c r="C1419" s="17">
        <v>0</v>
      </c>
      <c r="D1419" s="17">
        <v>0</v>
      </c>
      <c r="E1419" s="17">
        <v>0</v>
      </c>
      <c r="F1419" s="17">
        <f t="shared" si="359"/>
        <v>0</v>
      </c>
      <c r="G1419" s="17" t="s">
        <v>10</v>
      </c>
      <c r="H1419" s="17">
        <f t="shared" si="367"/>
        <v>1.0374331550802138</v>
      </c>
      <c r="I1419" s="17">
        <f t="shared" si="366"/>
        <v>0</v>
      </c>
      <c r="J1419" s="25"/>
      <c r="K1419" s="25"/>
      <c r="L1419" s="25"/>
      <c r="M1419" s="25"/>
      <c r="N1419" s="25"/>
      <c r="O1419" s="25"/>
      <c r="P1419" s="25"/>
      <c r="Q1419" s="25"/>
      <c r="R1419" s="25"/>
      <c r="S1419" s="25"/>
      <c r="T1419" s="25"/>
      <c r="U1419" s="25"/>
      <c r="V1419" s="25"/>
      <c r="W1419" s="25"/>
      <c r="X1419" s="25"/>
      <c r="Y1419" s="25"/>
      <c r="Z1419" s="25"/>
      <c r="AA1419" s="25"/>
      <c r="AB1419" s="25"/>
      <c r="AC1419" s="25"/>
      <c r="AD1419" s="25"/>
      <c r="AE1419" s="25"/>
      <c r="AF1419" s="25"/>
    </row>
    <row r="1420" spans="1:32" s="2" customFormat="1" ht="15.75" customHeight="1" x14ac:dyDescent="0.25">
      <c r="A1420" s="8" t="str">
        <f t="shared" ref="A1420" si="368">$A$172</f>
        <v>1.2.2.2.1.1</v>
      </c>
      <c r="B1420" s="6" t="s">
        <v>606</v>
      </c>
      <c r="C1420" s="17">
        <v>0</v>
      </c>
      <c r="D1420" s="17">
        <v>0</v>
      </c>
      <c r="E1420" s="17">
        <v>0</v>
      </c>
      <c r="F1420" s="17">
        <f t="shared" si="359"/>
        <v>0</v>
      </c>
      <c r="G1420" s="17" t="s">
        <v>10</v>
      </c>
      <c r="H1420" s="17">
        <f>$H$23</f>
        <v>1.0374331550802138</v>
      </c>
      <c r="I1420" s="17">
        <f t="shared" si="366"/>
        <v>0</v>
      </c>
      <c r="J1420" s="25"/>
      <c r="K1420" s="25"/>
      <c r="L1420" s="25"/>
      <c r="M1420" s="25"/>
      <c r="N1420" s="25"/>
      <c r="O1420" s="25"/>
      <c r="P1420" s="25"/>
      <c r="Q1420" s="25"/>
      <c r="R1420" s="25"/>
      <c r="S1420" s="25"/>
      <c r="T1420" s="25"/>
      <c r="U1420" s="25"/>
      <c r="V1420" s="25"/>
      <c r="W1420" s="25"/>
      <c r="X1420" s="25"/>
      <c r="Y1420" s="25"/>
      <c r="Z1420" s="25"/>
      <c r="AA1420" s="25"/>
      <c r="AB1420" s="25"/>
      <c r="AC1420" s="25"/>
      <c r="AD1420" s="25"/>
      <c r="AE1420" s="25"/>
      <c r="AF1420" s="25"/>
    </row>
    <row r="1421" spans="1:32" s="2" customFormat="1" ht="15.75" customHeight="1" x14ac:dyDescent="0.25">
      <c r="A1421" s="8" t="s">
        <v>653</v>
      </c>
      <c r="B1421" s="6" t="s">
        <v>170</v>
      </c>
      <c r="C1421" s="17">
        <v>0</v>
      </c>
      <c r="D1421" s="17">
        <v>0</v>
      </c>
      <c r="E1421" s="17">
        <v>0</v>
      </c>
      <c r="F1421" s="17">
        <f t="shared" si="359"/>
        <v>0</v>
      </c>
      <c r="G1421" s="17" t="s">
        <v>10</v>
      </c>
      <c r="H1421" s="17">
        <f t="shared" ref="H1421:H1422" si="369">$H$23</f>
        <v>1.0374331550802138</v>
      </c>
      <c r="I1421" s="17">
        <f t="shared" si="366"/>
        <v>0</v>
      </c>
      <c r="J1421" s="25"/>
      <c r="K1421" s="25"/>
      <c r="L1421" s="25"/>
      <c r="M1421" s="25"/>
      <c r="N1421" s="25"/>
      <c r="O1421" s="25"/>
      <c r="P1421" s="25"/>
      <c r="Q1421" s="25"/>
      <c r="R1421" s="25"/>
      <c r="S1421" s="25"/>
      <c r="T1421" s="25"/>
      <c r="U1421" s="25"/>
      <c r="V1421" s="25"/>
      <c r="W1421" s="25"/>
      <c r="X1421" s="25"/>
      <c r="Y1421" s="25"/>
      <c r="Z1421" s="25"/>
      <c r="AA1421" s="25"/>
      <c r="AB1421" s="25"/>
      <c r="AC1421" s="25"/>
      <c r="AD1421" s="25"/>
      <c r="AE1421" s="25"/>
      <c r="AF1421" s="25"/>
    </row>
    <row r="1422" spans="1:32" s="2" customFormat="1" ht="15.75" customHeight="1" x14ac:dyDescent="0.25">
      <c r="A1422" s="8" t="s">
        <v>654</v>
      </c>
      <c r="B1422" s="6" t="s">
        <v>171</v>
      </c>
      <c r="C1422" s="17">
        <v>0</v>
      </c>
      <c r="D1422" s="17">
        <v>0</v>
      </c>
      <c r="E1422" s="17">
        <v>0</v>
      </c>
      <c r="F1422" s="17">
        <f t="shared" si="359"/>
        <v>0</v>
      </c>
      <c r="G1422" s="17" t="s">
        <v>10</v>
      </c>
      <c r="H1422" s="17">
        <f t="shared" si="369"/>
        <v>1.0374331550802138</v>
      </c>
      <c r="I1422" s="17">
        <f t="shared" si="366"/>
        <v>0</v>
      </c>
      <c r="J1422" s="25"/>
      <c r="K1422" s="25"/>
      <c r="L1422" s="25"/>
      <c r="M1422" s="25"/>
      <c r="N1422" s="25"/>
      <c r="O1422" s="25"/>
      <c r="P1422" s="25"/>
      <c r="Q1422" s="25"/>
      <c r="R1422" s="25"/>
      <c r="S1422" s="25"/>
      <c r="T1422" s="25"/>
      <c r="U1422" s="25"/>
      <c r="V1422" s="25"/>
      <c r="W1422" s="25"/>
      <c r="X1422" s="25"/>
      <c r="Y1422" s="25"/>
      <c r="Z1422" s="25"/>
      <c r="AA1422" s="25"/>
      <c r="AB1422" s="25"/>
      <c r="AC1422" s="25"/>
      <c r="AD1422" s="25"/>
      <c r="AE1422" s="25"/>
      <c r="AF1422" s="25"/>
    </row>
    <row r="1423" spans="1:32" s="2" customFormat="1" ht="15.75" customHeight="1" x14ac:dyDescent="0.25">
      <c r="A1423" s="8" t="str">
        <f t="shared" ref="A1423" si="370">$A$172</f>
        <v>1.2.2.2.1.1</v>
      </c>
      <c r="B1423" s="6" t="s">
        <v>610</v>
      </c>
      <c r="C1423" s="17">
        <v>0</v>
      </c>
      <c r="D1423" s="17">
        <v>0</v>
      </c>
      <c r="E1423" s="17">
        <v>0</v>
      </c>
      <c r="F1423" s="17">
        <f t="shared" si="359"/>
        <v>0</v>
      </c>
      <c r="G1423" s="17" t="s">
        <v>10</v>
      </c>
      <c r="H1423" s="17">
        <f>$H$23</f>
        <v>1.0374331550802138</v>
      </c>
      <c r="I1423" s="17">
        <f t="shared" si="366"/>
        <v>0</v>
      </c>
      <c r="J1423" s="25"/>
      <c r="K1423" s="25"/>
      <c r="L1423" s="25"/>
      <c r="M1423" s="25"/>
      <c r="N1423" s="25"/>
      <c r="O1423" s="25"/>
      <c r="P1423" s="25"/>
      <c r="Q1423" s="25"/>
      <c r="R1423" s="25"/>
      <c r="S1423" s="25"/>
      <c r="T1423" s="25"/>
      <c r="U1423" s="25"/>
      <c r="V1423" s="25"/>
      <c r="W1423" s="25"/>
      <c r="X1423" s="25"/>
      <c r="Y1423" s="25"/>
      <c r="Z1423" s="25"/>
      <c r="AA1423" s="25"/>
      <c r="AB1423" s="25"/>
      <c r="AC1423" s="25"/>
      <c r="AD1423" s="25"/>
      <c r="AE1423" s="25"/>
      <c r="AF1423" s="25"/>
    </row>
    <row r="1424" spans="1:32" s="2" customFormat="1" ht="15.75" customHeight="1" x14ac:dyDescent="0.25">
      <c r="A1424" s="8" t="s">
        <v>655</v>
      </c>
      <c r="B1424" s="6" t="s">
        <v>171</v>
      </c>
      <c r="C1424" s="17">
        <v>0</v>
      </c>
      <c r="D1424" s="17">
        <v>0</v>
      </c>
      <c r="E1424" s="17">
        <v>0</v>
      </c>
      <c r="F1424" s="17">
        <f t="shared" si="359"/>
        <v>0</v>
      </c>
      <c r="G1424" s="17" t="s">
        <v>10</v>
      </c>
      <c r="H1424" s="17">
        <f t="shared" ref="H1424" si="371">$H$23</f>
        <v>1.0374331550802138</v>
      </c>
      <c r="I1424" s="17">
        <f t="shared" si="366"/>
        <v>0</v>
      </c>
      <c r="J1424" s="25"/>
      <c r="K1424" s="25"/>
      <c r="L1424" s="25"/>
      <c r="M1424" s="25"/>
      <c r="N1424" s="25"/>
      <c r="O1424" s="25"/>
      <c r="P1424" s="25"/>
      <c r="Q1424" s="25"/>
      <c r="R1424" s="25"/>
      <c r="S1424" s="25"/>
      <c r="T1424" s="25"/>
      <c r="U1424" s="25"/>
      <c r="V1424" s="25"/>
      <c r="W1424" s="25"/>
      <c r="X1424" s="25"/>
      <c r="Y1424" s="25"/>
      <c r="Z1424" s="25"/>
      <c r="AA1424" s="25"/>
      <c r="AB1424" s="25"/>
      <c r="AC1424" s="25"/>
      <c r="AD1424" s="25"/>
      <c r="AE1424" s="25"/>
      <c r="AF1424" s="25"/>
    </row>
    <row r="1425" spans="1:32" s="2" customFormat="1" ht="15.75" customHeight="1" x14ac:dyDescent="0.25">
      <c r="A1425" s="8" t="s">
        <v>80</v>
      </c>
      <c r="B1425" s="6" t="s">
        <v>656</v>
      </c>
      <c r="C1425" s="17">
        <f>C1426</f>
        <v>0.72499999999999998</v>
      </c>
      <c r="D1425" s="17">
        <f t="shared" ref="D1425" si="372">D1426</f>
        <v>1.635</v>
      </c>
      <c r="E1425" s="17">
        <f>E1426</f>
        <v>6.1420000000000003</v>
      </c>
      <c r="F1425" s="17">
        <f t="shared" si="359"/>
        <v>2.8340000000000001</v>
      </c>
      <c r="G1425" s="17" t="s">
        <v>10</v>
      </c>
      <c r="H1425" s="17" t="s">
        <v>10</v>
      </c>
      <c r="I1425" s="17">
        <f t="shared" ref="I1425" si="373">I1426</f>
        <v>12958.730881939679</v>
      </c>
      <c r="J1425" s="25"/>
      <c r="K1425" s="25"/>
      <c r="L1425" s="25"/>
      <c r="M1425" s="25"/>
      <c r="N1425" s="25"/>
      <c r="O1425" s="25"/>
      <c r="P1425" s="25"/>
      <c r="Q1425" s="25"/>
      <c r="R1425" s="25"/>
      <c r="S1425" s="25"/>
      <c r="T1425" s="25"/>
      <c r="U1425" s="25"/>
      <c r="V1425" s="25"/>
      <c r="W1425" s="25"/>
      <c r="X1425" s="25"/>
      <c r="Y1425" s="25"/>
      <c r="Z1425" s="25"/>
      <c r="AA1425" s="25"/>
      <c r="AB1425" s="25"/>
      <c r="AC1425" s="25"/>
      <c r="AD1425" s="25"/>
      <c r="AE1425" s="25"/>
      <c r="AF1425" s="25"/>
    </row>
    <row r="1426" spans="1:32" s="2" customFormat="1" ht="15.75" customHeight="1" x14ac:dyDescent="0.25">
      <c r="A1426" s="8" t="str">
        <f>A$197</f>
        <v>1.2.4.1.1.2</v>
      </c>
      <c r="B1426" s="6" t="s">
        <v>34</v>
      </c>
      <c r="C1426" s="17">
        <f>SUM(C1430:C1431)+SUM(C1433:C1435)+SUM(C1437:C1439)+SUM(C1441:C1443)+SUM(C1445)+SUM(C1447)</f>
        <v>0.72499999999999998</v>
      </c>
      <c r="D1426" s="17">
        <f t="shared" ref="D1426" si="374">SUM(D1430:D1431)+SUM(D1433:D1435)+SUM(D1437:D1439)+SUM(D1441:D1443)+SUM(D1445)+SUM(D1447)</f>
        <v>1.635</v>
      </c>
      <c r="E1426" s="17">
        <f>SUM(E1430:E1431)+SUM(E1433:E1435)+SUM(E1437:E1439)+SUM(E1441:E1443)+SUM(E1445)+SUM(E1447)</f>
        <v>6.1420000000000003</v>
      </c>
      <c r="F1426" s="17">
        <f t="shared" si="359"/>
        <v>2.8340000000000001</v>
      </c>
      <c r="G1426" s="17" t="s">
        <v>10</v>
      </c>
      <c r="H1426" s="17" t="s">
        <v>10</v>
      </c>
      <c r="I1426" s="17">
        <f>SUM(I1430:I1431)+SUM(I1433:I1435)+SUM(I1437:I1439)+SUM(I1441:I1443)+SUM(I1445)+SUM(I1447)</f>
        <v>12958.730881939679</v>
      </c>
      <c r="J1426" s="25"/>
      <c r="K1426" s="25"/>
      <c r="L1426" s="25"/>
      <c r="M1426" s="25"/>
      <c r="N1426" s="25"/>
      <c r="O1426" s="25"/>
      <c r="P1426" s="25"/>
      <c r="Q1426" s="25"/>
      <c r="R1426" s="25"/>
      <c r="S1426" s="25"/>
      <c r="T1426" s="25"/>
      <c r="U1426" s="25"/>
      <c r="V1426" s="25"/>
      <c r="W1426" s="25"/>
      <c r="X1426" s="25"/>
      <c r="Y1426" s="25"/>
      <c r="Z1426" s="25"/>
      <c r="AA1426" s="25"/>
      <c r="AB1426" s="25"/>
      <c r="AC1426" s="25"/>
      <c r="AD1426" s="25"/>
      <c r="AE1426" s="25"/>
      <c r="AF1426" s="25"/>
    </row>
    <row r="1427" spans="1:32" s="2" customFormat="1" ht="15.75" customHeight="1" x14ac:dyDescent="0.25">
      <c r="A1427" s="8" t="str">
        <f t="shared" ref="A1427:A1429" si="375">A$197</f>
        <v>1.2.4.1.1.2</v>
      </c>
      <c r="B1427" s="6" t="s">
        <v>602</v>
      </c>
      <c r="C1427" s="17">
        <v>0</v>
      </c>
      <c r="D1427" s="17">
        <v>0</v>
      </c>
      <c r="E1427" s="17">
        <v>0</v>
      </c>
      <c r="F1427" s="17">
        <f t="shared" si="359"/>
        <v>0</v>
      </c>
      <c r="G1427" s="17" t="s">
        <v>10</v>
      </c>
      <c r="H1427" s="17">
        <f>$H$23</f>
        <v>1.0374331550802138</v>
      </c>
      <c r="I1427" s="17">
        <f t="shared" ref="I1427" si="376">IFERROR((F1427*G1427*H1427)/1000,0)</f>
        <v>0</v>
      </c>
      <c r="J1427" s="25"/>
      <c r="K1427" s="25"/>
      <c r="L1427" s="25"/>
      <c r="M1427" s="25"/>
      <c r="N1427" s="25"/>
      <c r="O1427" s="25"/>
      <c r="P1427" s="25"/>
      <c r="Q1427" s="25"/>
      <c r="R1427" s="25"/>
      <c r="S1427" s="25"/>
      <c r="T1427" s="25"/>
      <c r="U1427" s="25"/>
      <c r="V1427" s="25"/>
      <c r="W1427" s="25"/>
      <c r="X1427" s="25"/>
      <c r="Y1427" s="25"/>
      <c r="Z1427" s="25"/>
      <c r="AA1427" s="25"/>
      <c r="AB1427" s="25"/>
      <c r="AC1427" s="25"/>
      <c r="AD1427" s="25"/>
      <c r="AE1427" s="25"/>
      <c r="AF1427" s="25"/>
    </row>
    <row r="1428" spans="1:32" s="2" customFormat="1" ht="15.75" customHeight="1" x14ac:dyDescent="0.25">
      <c r="A1428" s="8" t="str">
        <f t="shared" si="375"/>
        <v>1.2.4.1.1.2</v>
      </c>
      <c r="B1428" s="6" t="s">
        <v>202</v>
      </c>
      <c r="C1428" s="17">
        <v>0</v>
      </c>
      <c r="D1428" s="17">
        <v>0</v>
      </c>
      <c r="E1428" s="17">
        <v>0</v>
      </c>
      <c r="F1428" s="17">
        <f t="shared" si="359"/>
        <v>0</v>
      </c>
      <c r="G1428" s="17" t="s">
        <v>10</v>
      </c>
      <c r="H1428" s="17" t="s">
        <v>10</v>
      </c>
      <c r="I1428" s="17">
        <v>0</v>
      </c>
      <c r="J1428" s="25"/>
      <c r="K1428" s="25"/>
      <c r="L1428" s="25"/>
      <c r="M1428" s="25"/>
      <c r="N1428" s="25"/>
      <c r="O1428" s="25"/>
      <c r="P1428" s="25"/>
      <c r="Q1428" s="25"/>
      <c r="R1428" s="25"/>
      <c r="S1428" s="25"/>
      <c r="T1428" s="25"/>
      <c r="U1428" s="25"/>
      <c r="V1428" s="25"/>
      <c r="W1428" s="25"/>
      <c r="X1428" s="25"/>
      <c r="Y1428" s="25"/>
      <c r="Z1428" s="25"/>
      <c r="AA1428" s="25"/>
      <c r="AB1428" s="25"/>
      <c r="AC1428" s="25"/>
      <c r="AD1428" s="25"/>
      <c r="AE1428" s="25"/>
      <c r="AF1428" s="25"/>
    </row>
    <row r="1429" spans="1:32" s="2" customFormat="1" ht="15.75" customHeight="1" x14ac:dyDescent="0.25">
      <c r="A1429" s="8" t="str">
        <f t="shared" si="375"/>
        <v>1.2.4.1.1.2</v>
      </c>
      <c r="B1429" s="6" t="s">
        <v>603</v>
      </c>
      <c r="C1429" s="17">
        <v>0</v>
      </c>
      <c r="D1429" s="17">
        <v>0</v>
      </c>
      <c r="E1429" s="17">
        <v>0</v>
      </c>
      <c r="F1429" s="17">
        <f t="shared" si="359"/>
        <v>0</v>
      </c>
      <c r="G1429" s="17" t="s">
        <v>10</v>
      </c>
      <c r="H1429" s="17">
        <f t="shared" ref="H1429:H1435" si="377">$H$23</f>
        <v>1.0374331550802138</v>
      </c>
      <c r="I1429" s="17">
        <f t="shared" ref="I1429:I1435" si="378">IFERROR((F1429*G1429*H1429)/1000,0)</f>
        <v>0</v>
      </c>
      <c r="J1429" s="25"/>
      <c r="K1429" s="25"/>
      <c r="L1429" s="25"/>
      <c r="M1429" s="25"/>
      <c r="N1429" s="25"/>
      <c r="O1429" s="25"/>
      <c r="P1429" s="25"/>
      <c r="Q1429" s="25"/>
      <c r="R1429" s="25"/>
      <c r="S1429" s="25"/>
      <c r="T1429" s="25"/>
      <c r="U1429" s="25"/>
      <c r="V1429" s="25"/>
      <c r="W1429" s="25"/>
      <c r="X1429" s="25"/>
      <c r="Y1429" s="25"/>
      <c r="Z1429" s="25"/>
      <c r="AA1429" s="25"/>
      <c r="AB1429" s="25"/>
      <c r="AC1429" s="25"/>
      <c r="AD1429" s="25"/>
      <c r="AE1429" s="25"/>
      <c r="AF1429" s="25"/>
    </row>
    <row r="1430" spans="1:32" s="2" customFormat="1" ht="15.75" customHeight="1" x14ac:dyDescent="0.25">
      <c r="A1430" s="8" t="s">
        <v>657</v>
      </c>
      <c r="B1430" s="6" t="s">
        <v>170</v>
      </c>
      <c r="C1430" s="17">
        <v>0</v>
      </c>
      <c r="D1430" s="17">
        <v>0</v>
      </c>
      <c r="E1430" s="17">
        <v>0</v>
      </c>
      <c r="F1430" s="17">
        <f t="shared" si="359"/>
        <v>0</v>
      </c>
      <c r="G1430" s="17" t="s">
        <v>10</v>
      </c>
      <c r="H1430" s="17">
        <f t="shared" si="377"/>
        <v>1.0374331550802138</v>
      </c>
      <c r="I1430" s="17">
        <f t="shared" si="378"/>
        <v>0</v>
      </c>
      <c r="J1430" s="25"/>
      <c r="K1430" s="25"/>
      <c r="L1430" s="25"/>
      <c r="M1430" s="25"/>
      <c r="N1430" s="25"/>
      <c r="O1430" s="25"/>
      <c r="P1430" s="25"/>
      <c r="Q1430" s="25"/>
      <c r="R1430" s="25"/>
      <c r="S1430" s="25"/>
      <c r="T1430" s="25"/>
      <c r="U1430" s="25"/>
      <c r="V1430" s="25"/>
      <c r="W1430" s="25"/>
      <c r="X1430" s="25"/>
      <c r="Y1430" s="25"/>
      <c r="Z1430" s="25"/>
      <c r="AA1430" s="25"/>
      <c r="AB1430" s="25"/>
      <c r="AC1430" s="25"/>
      <c r="AD1430" s="25"/>
      <c r="AE1430" s="25"/>
      <c r="AF1430" s="25"/>
    </row>
    <row r="1431" spans="1:32" s="2" customFormat="1" ht="15.75" customHeight="1" x14ac:dyDescent="0.25">
      <c r="A1431" s="8" t="s">
        <v>658</v>
      </c>
      <c r="B1431" s="6" t="s">
        <v>171</v>
      </c>
      <c r="C1431" s="17">
        <v>0</v>
      </c>
      <c r="D1431" s="17">
        <v>0</v>
      </c>
      <c r="E1431" s="17">
        <v>0</v>
      </c>
      <c r="F1431" s="17">
        <f t="shared" si="359"/>
        <v>0</v>
      </c>
      <c r="G1431" s="17" t="s">
        <v>10</v>
      </c>
      <c r="H1431" s="17">
        <f t="shared" si="377"/>
        <v>1.0374331550802138</v>
      </c>
      <c r="I1431" s="17">
        <f t="shared" si="378"/>
        <v>0</v>
      </c>
      <c r="J1431" s="25"/>
      <c r="K1431" s="25"/>
      <c r="L1431" s="25"/>
      <c r="M1431" s="25"/>
      <c r="N1431" s="25"/>
      <c r="O1431" s="25"/>
      <c r="P1431" s="25"/>
      <c r="Q1431" s="25"/>
      <c r="R1431" s="25"/>
      <c r="S1431" s="25"/>
      <c r="T1431" s="25"/>
      <c r="U1431" s="25"/>
      <c r="V1431" s="25"/>
      <c r="W1431" s="25"/>
      <c r="X1431" s="25"/>
      <c r="Y1431" s="25"/>
      <c r="Z1431" s="25"/>
      <c r="AA1431" s="25"/>
      <c r="AB1431" s="25"/>
      <c r="AC1431" s="25"/>
      <c r="AD1431" s="25"/>
      <c r="AE1431" s="25"/>
      <c r="AF1431" s="25"/>
    </row>
    <row r="1432" spans="1:32" s="2" customFormat="1" ht="15.75" customHeight="1" x14ac:dyDescent="0.25">
      <c r="A1432" s="8" t="str">
        <f t="shared" ref="A1432" si="379">A$197</f>
        <v>1.2.4.1.1.2</v>
      </c>
      <c r="B1432" s="6" t="s">
        <v>606</v>
      </c>
      <c r="C1432" s="17">
        <v>0</v>
      </c>
      <c r="D1432" s="17">
        <v>0</v>
      </c>
      <c r="E1432" s="17">
        <v>0</v>
      </c>
      <c r="F1432" s="17">
        <f t="shared" si="359"/>
        <v>0</v>
      </c>
      <c r="G1432" s="17" t="s">
        <v>10</v>
      </c>
      <c r="H1432" s="17">
        <f t="shared" si="377"/>
        <v>1.0374331550802138</v>
      </c>
      <c r="I1432" s="17">
        <f t="shared" si="378"/>
        <v>0</v>
      </c>
      <c r="J1432" s="25"/>
      <c r="K1432" s="25"/>
      <c r="L1432" s="25"/>
      <c r="M1432" s="25"/>
      <c r="N1432" s="25"/>
      <c r="O1432" s="25"/>
      <c r="P1432" s="25"/>
      <c r="Q1432" s="25"/>
      <c r="R1432" s="25"/>
      <c r="S1432" s="25"/>
      <c r="T1432" s="25"/>
      <c r="U1432" s="25"/>
      <c r="V1432" s="25"/>
      <c r="W1432" s="25"/>
      <c r="X1432" s="25"/>
      <c r="Y1432" s="25"/>
      <c r="Z1432" s="25"/>
      <c r="AA1432" s="25"/>
      <c r="AB1432" s="25"/>
      <c r="AC1432" s="25"/>
      <c r="AD1432" s="25"/>
      <c r="AE1432" s="25"/>
      <c r="AF1432" s="25"/>
    </row>
    <row r="1433" spans="1:32" s="2" customFormat="1" ht="15.75" customHeight="1" x14ac:dyDescent="0.25">
      <c r="A1433" s="8" t="s">
        <v>659</v>
      </c>
      <c r="B1433" s="6" t="s">
        <v>170</v>
      </c>
      <c r="C1433" s="17">
        <v>0</v>
      </c>
      <c r="D1433" s="17">
        <v>0</v>
      </c>
      <c r="E1433" s="17">
        <v>0</v>
      </c>
      <c r="F1433" s="17">
        <f t="shared" si="359"/>
        <v>0</v>
      </c>
      <c r="G1433" s="17" t="s">
        <v>10</v>
      </c>
      <c r="H1433" s="17">
        <f t="shared" si="377"/>
        <v>1.0374331550802138</v>
      </c>
      <c r="I1433" s="17">
        <f t="shared" si="378"/>
        <v>0</v>
      </c>
      <c r="J1433" s="25"/>
      <c r="K1433" s="25"/>
      <c r="L1433" s="25"/>
      <c r="M1433" s="25"/>
      <c r="N1433" s="25"/>
      <c r="O1433" s="25"/>
      <c r="P1433" s="25"/>
      <c r="Q1433" s="25"/>
      <c r="R1433" s="25"/>
      <c r="S1433" s="25"/>
      <c r="T1433" s="25"/>
      <c r="U1433" s="25"/>
      <c r="V1433" s="25"/>
      <c r="W1433" s="25"/>
      <c r="X1433" s="25"/>
      <c r="Y1433" s="25"/>
      <c r="Z1433" s="25"/>
      <c r="AA1433" s="25"/>
      <c r="AB1433" s="25"/>
      <c r="AC1433" s="25"/>
      <c r="AD1433" s="25"/>
      <c r="AE1433" s="25"/>
      <c r="AF1433" s="25"/>
    </row>
    <row r="1434" spans="1:32" s="2" customFormat="1" ht="15.75" customHeight="1" x14ac:dyDescent="0.25">
      <c r="A1434" s="8" t="s">
        <v>660</v>
      </c>
      <c r="B1434" s="6" t="s">
        <v>171</v>
      </c>
      <c r="C1434" s="17">
        <v>0</v>
      </c>
      <c r="D1434" s="17">
        <v>0</v>
      </c>
      <c r="E1434" s="17">
        <v>0</v>
      </c>
      <c r="F1434" s="17">
        <f t="shared" si="359"/>
        <v>0</v>
      </c>
      <c r="G1434" s="17" t="s">
        <v>10</v>
      </c>
      <c r="H1434" s="17">
        <f t="shared" si="377"/>
        <v>1.0374331550802138</v>
      </c>
      <c r="I1434" s="17">
        <f t="shared" si="378"/>
        <v>0</v>
      </c>
      <c r="J1434" s="25"/>
      <c r="K1434" s="25"/>
      <c r="L1434" s="25"/>
      <c r="M1434" s="25"/>
      <c r="N1434" s="25"/>
      <c r="O1434" s="25"/>
      <c r="P1434" s="25"/>
      <c r="Q1434" s="25"/>
      <c r="R1434" s="25"/>
      <c r="S1434" s="25"/>
      <c r="T1434" s="25"/>
      <c r="U1434" s="25"/>
      <c r="V1434" s="25"/>
      <c r="W1434" s="25"/>
      <c r="X1434" s="25"/>
      <c r="Y1434" s="25"/>
      <c r="Z1434" s="25"/>
      <c r="AA1434" s="25"/>
      <c r="AB1434" s="25"/>
      <c r="AC1434" s="25"/>
      <c r="AD1434" s="25"/>
      <c r="AE1434" s="25"/>
      <c r="AF1434" s="25"/>
    </row>
    <row r="1435" spans="1:32" s="2" customFormat="1" ht="15.75" customHeight="1" x14ac:dyDescent="0.25">
      <c r="A1435" s="8" t="s">
        <v>661</v>
      </c>
      <c r="B1435" s="6" t="s">
        <v>172</v>
      </c>
      <c r="C1435" s="17">
        <v>0</v>
      </c>
      <c r="D1435" s="17">
        <v>0</v>
      </c>
      <c r="E1435" s="17">
        <v>0</v>
      </c>
      <c r="F1435" s="17">
        <f t="shared" si="359"/>
        <v>0</v>
      </c>
      <c r="G1435" s="17" t="s">
        <v>10</v>
      </c>
      <c r="H1435" s="17">
        <f t="shared" si="377"/>
        <v>1.0374331550802138</v>
      </c>
      <c r="I1435" s="17">
        <f t="shared" si="378"/>
        <v>0</v>
      </c>
      <c r="J1435" s="25"/>
      <c r="K1435" s="25"/>
      <c r="L1435" s="25"/>
      <c r="M1435" s="25"/>
      <c r="N1435" s="25"/>
      <c r="O1435" s="25"/>
      <c r="P1435" s="25"/>
      <c r="Q1435" s="25"/>
      <c r="R1435" s="25"/>
      <c r="S1435" s="25"/>
      <c r="T1435" s="25"/>
      <c r="U1435" s="25"/>
      <c r="V1435" s="25"/>
      <c r="W1435" s="25"/>
      <c r="X1435" s="25"/>
      <c r="Y1435" s="25"/>
      <c r="Z1435" s="25"/>
      <c r="AA1435" s="25"/>
      <c r="AB1435" s="25"/>
      <c r="AC1435" s="25"/>
      <c r="AD1435" s="25"/>
      <c r="AE1435" s="25"/>
      <c r="AF1435" s="25"/>
    </row>
    <row r="1436" spans="1:32" s="2" customFormat="1" ht="15.75" customHeight="1" x14ac:dyDescent="0.25">
      <c r="A1436" s="8" t="str">
        <f t="shared" ref="A1436" si="380">A$197</f>
        <v>1.2.4.1.1.2</v>
      </c>
      <c r="B1436" s="6" t="s">
        <v>209</v>
      </c>
      <c r="C1436" s="17">
        <v>0</v>
      </c>
      <c r="D1436" s="17">
        <v>0</v>
      </c>
      <c r="E1436" s="17">
        <v>0</v>
      </c>
      <c r="F1436" s="17">
        <f t="shared" si="359"/>
        <v>0</v>
      </c>
      <c r="G1436" s="17" t="s">
        <v>10</v>
      </c>
      <c r="H1436" s="17" t="s">
        <v>10</v>
      </c>
      <c r="I1436" s="17">
        <v>0</v>
      </c>
      <c r="J1436" s="25"/>
      <c r="K1436" s="25"/>
      <c r="L1436" s="25"/>
      <c r="M1436" s="25"/>
      <c r="N1436" s="25"/>
      <c r="O1436" s="25"/>
      <c r="P1436" s="25"/>
      <c r="Q1436" s="25"/>
      <c r="R1436" s="25"/>
      <c r="S1436" s="25"/>
      <c r="T1436" s="25"/>
      <c r="U1436" s="25"/>
      <c r="V1436" s="25"/>
      <c r="W1436" s="25"/>
      <c r="X1436" s="25"/>
      <c r="Y1436" s="25"/>
      <c r="Z1436" s="25"/>
      <c r="AA1436" s="25"/>
      <c r="AB1436" s="25"/>
      <c r="AC1436" s="25"/>
      <c r="AD1436" s="25"/>
      <c r="AE1436" s="25"/>
      <c r="AF1436" s="25"/>
    </row>
    <row r="1437" spans="1:32" s="2" customFormat="1" ht="15.75" customHeight="1" x14ac:dyDescent="0.25">
      <c r="A1437" s="8" t="s">
        <v>662</v>
      </c>
      <c r="B1437" s="6" t="s">
        <v>603</v>
      </c>
      <c r="C1437" s="17">
        <v>0</v>
      </c>
      <c r="D1437" s="17">
        <v>0</v>
      </c>
      <c r="E1437" s="17">
        <v>0</v>
      </c>
      <c r="F1437" s="17">
        <f t="shared" si="359"/>
        <v>0</v>
      </c>
      <c r="G1437" s="17" t="s">
        <v>10</v>
      </c>
      <c r="H1437" s="17">
        <f t="shared" ref="H1437:H1443" si="381">$H$23</f>
        <v>1.0374331550802138</v>
      </c>
      <c r="I1437" s="17">
        <f t="shared" ref="I1437:I1443" si="382">IFERROR((F1437*G1437*H1437)/1000,0)</f>
        <v>0</v>
      </c>
      <c r="J1437" s="25"/>
      <c r="K1437" s="25"/>
      <c r="L1437" s="25"/>
      <c r="M1437" s="25"/>
      <c r="N1437" s="25"/>
      <c r="O1437" s="25"/>
      <c r="P1437" s="25"/>
      <c r="Q1437" s="25"/>
      <c r="R1437" s="25"/>
      <c r="S1437" s="25"/>
      <c r="T1437" s="25"/>
      <c r="U1437" s="25"/>
      <c r="V1437" s="25"/>
      <c r="W1437" s="25"/>
      <c r="X1437" s="25"/>
      <c r="Y1437" s="25"/>
      <c r="Z1437" s="25"/>
      <c r="AA1437" s="25"/>
      <c r="AB1437" s="25"/>
      <c r="AC1437" s="25"/>
      <c r="AD1437" s="25"/>
      <c r="AE1437" s="25"/>
      <c r="AF1437" s="25"/>
    </row>
    <row r="1438" spans="1:32" s="2" customFormat="1" ht="15.75" customHeight="1" x14ac:dyDescent="0.25">
      <c r="A1438" s="8" t="s">
        <v>663</v>
      </c>
      <c r="B1438" s="6" t="s">
        <v>170</v>
      </c>
      <c r="C1438" s="17">
        <v>0.72499999999999998</v>
      </c>
      <c r="D1438" s="17">
        <v>1.635</v>
      </c>
      <c r="E1438" s="17">
        <f>5.796+0.346</f>
        <v>6.1420000000000003</v>
      </c>
      <c r="F1438" s="17">
        <f t="shared" si="359"/>
        <v>2.8340000000000001</v>
      </c>
      <c r="G1438" s="17">
        <v>4407603.32</v>
      </c>
      <c r="H1438" s="17">
        <f t="shared" si="381"/>
        <v>1.0374331550802138</v>
      </c>
      <c r="I1438" s="17">
        <f t="shared" si="382"/>
        <v>12958.730881939679</v>
      </c>
      <c r="J1438" s="25"/>
      <c r="K1438" s="25"/>
      <c r="L1438" s="25"/>
      <c r="M1438" s="25"/>
      <c r="N1438" s="25"/>
      <c r="O1438" s="25"/>
      <c r="P1438" s="25"/>
      <c r="Q1438" s="25"/>
      <c r="R1438" s="25"/>
      <c r="S1438" s="25"/>
      <c r="T1438" s="25"/>
      <c r="U1438" s="25"/>
      <c r="V1438" s="25"/>
      <c r="W1438" s="25"/>
      <c r="X1438" s="25"/>
      <c r="Y1438" s="25"/>
      <c r="Z1438" s="25"/>
      <c r="AA1438" s="25"/>
      <c r="AB1438" s="25"/>
      <c r="AC1438" s="25"/>
      <c r="AD1438" s="25"/>
      <c r="AE1438" s="25"/>
      <c r="AF1438" s="25"/>
    </row>
    <row r="1439" spans="1:32" s="2" customFormat="1" ht="15.75" customHeight="1" x14ac:dyDescent="0.25">
      <c r="A1439" s="8" t="s">
        <v>664</v>
      </c>
      <c r="B1439" s="6" t="s">
        <v>171</v>
      </c>
      <c r="C1439" s="17">
        <v>0</v>
      </c>
      <c r="D1439" s="17">
        <v>0</v>
      </c>
      <c r="E1439" s="17">
        <v>0</v>
      </c>
      <c r="F1439" s="17">
        <f t="shared" si="359"/>
        <v>0</v>
      </c>
      <c r="G1439" s="17" t="s">
        <v>10</v>
      </c>
      <c r="H1439" s="17">
        <f t="shared" si="381"/>
        <v>1.0374331550802138</v>
      </c>
      <c r="I1439" s="17">
        <f t="shared" si="382"/>
        <v>0</v>
      </c>
      <c r="J1439" s="25"/>
      <c r="K1439" s="25"/>
      <c r="L1439" s="25"/>
      <c r="M1439" s="25"/>
      <c r="N1439" s="25"/>
      <c r="O1439" s="25"/>
      <c r="P1439" s="25"/>
      <c r="Q1439" s="25"/>
      <c r="R1439" s="25"/>
      <c r="S1439" s="25"/>
      <c r="T1439" s="25"/>
      <c r="U1439" s="25"/>
      <c r="V1439" s="25"/>
      <c r="W1439" s="25"/>
      <c r="X1439" s="25"/>
      <c r="Y1439" s="25"/>
      <c r="Z1439" s="25"/>
      <c r="AA1439" s="25"/>
      <c r="AB1439" s="25"/>
      <c r="AC1439" s="25"/>
      <c r="AD1439" s="25"/>
      <c r="AE1439" s="25"/>
      <c r="AF1439" s="25"/>
    </row>
    <row r="1440" spans="1:32" s="2" customFormat="1" ht="15.75" customHeight="1" x14ac:dyDescent="0.25">
      <c r="A1440" s="8" t="str">
        <f t="shared" ref="A1440" si="383">A$197</f>
        <v>1.2.4.1.1.2</v>
      </c>
      <c r="B1440" s="6" t="s">
        <v>606</v>
      </c>
      <c r="C1440" s="17">
        <v>0</v>
      </c>
      <c r="D1440" s="17">
        <v>0</v>
      </c>
      <c r="E1440" s="17">
        <v>0</v>
      </c>
      <c r="F1440" s="17">
        <f t="shared" si="359"/>
        <v>0</v>
      </c>
      <c r="G1440" s="17" t="s">
        <v>10</v>
      </c>
      <c r="H1440" s="17">
        <f t="shared" si="381"/>
        <v>1.0374331550802138</v>
      </c>
      <c r="I1440" s="17">
        <f t="shared" si="382"/>
        <v>0</v>
      </c>
      <c r="J1440" s="25"/>
      <c r="K1440" s="25"/>
      <c r="L1440" s="25"/>
      <c r="M1440" s="25"/>
      <c r="N1440" s="25"/>
      <c r="O1440" s="25"/>
      <c r="P1440" s="25"/>
      <c r="Q1440" s="25"/>
      <c r="R1440" s="25"/>
      <c r="S1440" s="25"/>
      <c r="T1440" s="25"/>
      <c r="U1440" s="25"/>
      <c r="V1440" s="25"/>
      <c r="W1440" s="25"/>
      <c r="X1440" s="25"/>
      <c r="Y1440" s="25"/>
      <c r="Z1440" s="25"/>
      <c r="AA1440" s="25"/>
      <c r="AB1440" s="25"/>
      <c r="AC1440" s="25"/>
      <c r="AD1440" s="25"/>
      <c r="AE1440" s="25"/>
      <c r="AF1440" s="25"/>
    </row>
    <row r="1441" spans="1:32" s="2" customFormat="1" ht="15.75" customHeight="1" x14ac:dyDescent="0.25">
      <c r="A1441" s="8" t="s">
        <v>665</v>
      </c>
      <c r="B1441" s="6" t="s">
        <v>170</v>
      </c>
      <c r="C1441" s="17">
        <v>0</v>
      </c>
      <c r="D1441" s="17">
        <v>0</v>
      </c>
      <c r="E1441" s="17">
        <v>0</v>
      </c>
      <c r="F1441" s="17">
        <f t="shared" si="359"/>
        <v>0</v>
      </c>
      <c r="G1441" s="17" t="s">
        <v>10</v>
      </c>
      <c r="H1441" s="17">
        <f t="shared" si="381"/>
        <v>1.0374331550802138</v>
      </c>
      <c r="I1441" s="17">
        <f t="shared" si="382"/>
        <v>0</v>
      </c>
      <c r="J1441" s="25"/>
      <c r="K1441" s="25"/>
      <c r="L1441" s="25"/>
      <c r="M1441" s="25"/>
      <c r="N1441" s="25"/>
      <c r="O1441" s="25"/>
      <c r="P1441" s="25"/>
      <c r="Q1441" s="25"/>
      <c r="R1441" s="25"/>
      <c r="S1441" s="25"/>
      <c r="T1441" s="25"/>
      <c r="U1441" s="25"/>
      <c r="V1441" s="25"/>
      <c r="W1441" s="25"/>
      <c r="X1441" s="25"/>
      <c r="Y1441" s="25"/>
      <c r="Z1441" s="25"/>
      <c r="AA1441" s="25"/>
      <c r="AB1441" s="25"/>
      <c r="AC1441" s="25"/>
      <c r="AD1441" s="25"/>
      <c r="AE1441" s="25"/>
      <c r="AF1441" s="25"/>
    </row>
    <row r="1442" spans="1:32" s="2" customFormat="1" ht="15.75" customHeight="1" x14ac:dyDescent="0.25">
      <c r="A1442" s="8" t="s">
        <v>666</v>
      </c>
      <c r="B1442" s="6" t="s">
        <v>171</v>
      </c>
      <c r="C1442" s="17">
        <v>0</v>
      </c>
      <c r="D1442" s="17">
        <v>0</v>
      </c>
      <c r="E1442" s="17">
        <v>0</v>
      </c>
      <c r="F1442" s="17">
        <f t="shared" si="359"/>
        <v>0</v>
      </c>
      <c r="G1442" s="17" t="s">
        <v>10</v>
      </c>
      <c r="H1442" s="17">
        <f t="shared" si="381"/>
        <v>1.0374331550802138</v>
      </c>
      <c r="I1442" s="17">
        <f t="shared" si="382"/>
        <v>0</v>
      </c>
      <c r="J1442" s="25"/>
      <c r="K1442" s="25"/>
      <c r="L1442" s="25"/>
      <c r="M1442" s="25"/>
      <c r="N1442" s="25"/>
      <c r="O1442" s="25"/>
      <c r="P1442" s="25"/>
      <c r="Q1442" s="25"/>
      <c r="R1442" s="25"/>
      <c r="S1442" s="25"/>
      <c r="T1442" s="25"/>
      <c r="U1442" s="25"/>
      <c r="V1442" s="25"/>
      <c r="W1442" s="25"/>
      <c r="X1442" s="25"/>
      <c r="Y1442" s="25"/>
      <c r="Z1442" s="25"/>
      <c r="AA1442" s="25"/>
      <c r="AB1442" s="25"/>
      <c r="AC1442" s="25"/>
      <c r="AD1442" s="25"/>
      <c r="AE1442" s="25"/>
      <c r="AF1442" s="25"/>
    </row>
    <row r="1443" spans="1:32" s="2" customFormat="1" ht="15.75" customHeight="1" x14ac:dyDescent="0.25">
      <c r="A1443" s="8" t="s">
        <v>667</v>
      </c>
      <c r="B1443" s="6" t="s">
        <v>112</v>
      </c>
      <c r="C1443" s="17">
        <v>0</v>
      </c>
      <c r="D1443" s="17">
        <v>0</v>
      </c>
      <c r="E1443" s="17">
        <v>0</v>
      </c>
      <c r="F1443" s="17">
        <f t="shared" si="359"/>
        <v>0</v>
      </c>
      <c r="G1443" s="17" t="s">
        <v>10</v>
      </c>
      <c r="H1443" s="17">
        <f t="shared" si="381"/>
        <v>1.0374331550802138</v>
      </c>
      <c r="I1443" s="17">
        <f t="shared" si="382"/>
        <v>0</v>
      </c>
      <c r="J1443" s="25"/>
      <c r="K1443" s="25"/>
      <c r="L1443" s="25"/>
      <c r="M1443" s="25"/>
      <c r="N1443" s="25"/>
      <c r="O1443" s="25"/>
      <c r="P1443" s="25"/>
      <c r="Q1443" s="25"/>
      <c r="R1443" s="25"/>
      <c r="S1443" s="25"/>
      <c r="T1443" s="25"/>
      <c r="U1443" s="25"/>
      <c r="V1443" s="25"/>
      <c r="W1443" s="25"/>
      <c r="X1443" s="25"/>
      <c r="Y1443" s="25"/>
      <c r="Z1443" s="25"/>
      <c r="AA1443" s="25"/>
      <c r="AB1443" s="25"/>
      <c r="AC1443" s="25"/>
      <c r="AD1443" s="25"/>
      <c r="AE1443" s="25"/>
      <c r="AF1443" s="25"/>
    </row>
    <row r="1444" spans="1:32" s="2" customFormat="1" ht="15.75" customHeight="1" x14ac:dyDescent="0.25">
      <c r="A1444" s="8" t="str">
        <f t="shared" ref="A1444" si="384">A$197</f>
        <v>1.2.4.1.1.2</v>
      </c>
      <c r="B1444" s="6" t="s">
        <v>202</v>
      </c>
      <c r="C1444" s="17">
        <v>0</v>
      </c>
      <c r="D1444" s="17">
        <v>0</v>
      </c>
      <c r="E1444" s="17">
        <v>0</v>
      </c>
      <c r="F1444" s="17">
        <f t="shared" si="359"/>
        <v>0</v>
      </c>
      <c r="G1444" s="17" t="s">
        <v>10</v>
      </c>
      <c r="H1444" s="17" t="s">
        <v>10</v>
      </c>
      <c r="I1444" s="17">
        <v>0</v>
      </c>
      <c r="J1444" s="25"/>
      <c r="K1444" s="25"/>
      <c r="L1444" s="25"/>
      <c r="M1444" s="25"/>
      <c r="N1444" s="25"/>
      <c r="O1444" s="25"/>
      <c r="P1444" s="25"/>
      <c r="Q1444" s="25"/>
      <c r="R1444" s="25"/>
      <c r="S1444" s="25"/>
      <c r="T1444" s="25"/>
      <c r="U1444" s="25"/>
      <c r="V1444" s="25"/>
      <c r="W1444" s="25"/>
      <c r="X1444" s="25"/>
      <c r="Y1444" s="25"/>
      <c r="Z1444" s="25"/>
      <c r="AA1444" s="25"/>
      <c r="AB1444" s="25"/>
      <c r="AC1444" s="25"/>
      <c r="AD1444" s="25"/>
      <c r="AE1444" s="25"/>
      <c r="AF1444" s="25"/>
    </row>
    <row r="1445" spans="1:32" s="2" customFormat="1" ht="15.75" customHeight="1" x14ac:dyDescent="0.25">
      <c r="A1445" s="8" t="s">
        <v>668</v>
      </c>
      <c r="B1445" s="6" t="s">
        <v>669</v>
      </c>
      <c r="C1445" s="17">
        <v>0</v>
      </c>
      <c r="D1445" s="17">
        <v>0</v>
      </c>
      <c r="E1445" s="17">
        <v>0</v>
      </c>
      <c r="F1445" s="17">
        <f t="shared" si="359"/>
        <v>0</v>
      </c>
      <c r="G1445" s="17">
        <v>0</v>
      </c>
      <c r="H1445" s="17">
        <f>$H$23</f>
        <v>1.0374331550802138</v>
      </c>
      <c r="I1445" s="17">
        <f t="shared" ref="I1445" si="385">IFERROR((F1445*G1445*H1445)/1000,0)</f>
        <v>0</v>
      </c>
      <c r="J1445" s="25"/>
      <c r="K1445" s="25"/>
      <c r="L1445" s="25"/>
      <c r="M1445" s="25"/>
      <c r="N1445" s="25"/>
      <c r="O1445" s="25"/>
      <c r="P1445" s="25"/>
      <c r="Q1445" s="25"/>
      <c r="R1445" s="25"/>
      <c r="S1445" s="25"/>
      <c r="T1445" s="25"/>
      <c r="U1445" s="25"/>
      <c r="V1445" s="25"/>
      <c r="W1445" s="25"/>
      <c r="X1445" s="25"/>
      <c r="Y1445" s="25"/>
      <c r="Z1445" s="25"/>
      <c r="AA1445" s="25"/>
      <c r="AB1445" s="25"/>
      <c r="AC1445" s="25"/>
      <c r="AD1445" s="25"/>
      <c r="AE1445" s="25"/>
      <c r="AF1445" s="25"/>
    </row>
    <row r="1446" spans="1:32" s="2" customFormat="1" ht="15.75" customHeight="1" x14ac:dyDescent="0.25">
      <c r="A1446" s="8" t="str">
        <f t="shared" ref="A1446" si="386">A$197</f>
        <v>1.2.4.1.1.2</v>
      </c>
      <c r="B1446" s="6" t="s">
        <v>209</v>
      </c>
      <c r="C1446" s="17">
        <v>0</v>
      </c>
      <c r="D1446" s="17">
        <v>0</v>
      </c>
      <c r="E1446" s="17">
        <v>0</v>
      </c>
      <c r="F1446" s="17">
        <f t="shared" si="359"/>
        <v>0</v>
      </c>
      <c r="G1446" s="17" t="s">
        <v>10</v>
      </c>
      <c r="H1446" s="17" t="s">
        <v>10</v>
      </c>
      <c r="I1446" s="17">
        <v>0</v>
      </c>
      <c r="J1446" s="25"/>
      <c r="K1446" s="25"/>
      <c r="L1446" s="25"/>
      <c r="M1446" s="25"/>
      <c r="N1446" s="25"/>
      <c r="O1446" s="25"/>
      <c r="P1446" s="25"/>
      <c r="Q1446" s="25"/>
      <c r="R1446" s="25"/>
      <c r="S1446" s="25"/>
      <c r="T1446" s="25"/>
      <c r="U1446" s="25"/>
      <c r="V1446" s="25"/>
      <c r="W1446" s="25"/>
      <c r="X1446" s="25"/>
      <c r="Y1446" s="25"/>
      <c r="Z1446" s="25"/>
      <c r="AA1446" s="25"/>
      <c r="AB1446" s="25"/>
      <c r="AC1446" s="25"/>
      <c r="AD1446" s="25"/>
      <c r="AE1446" s="25"/>
      <c r="AF1446" s="25"/>
    </row>
    <row r="1447" spans="1:32" s="2" customFormat="1" ht="15.75" customHeight="1" x14ac:dyDescent="0.25">
      <c r="A1447" s="8" t="s">
        <v>670</v>
      </c>
      <c r="B1447" s="6" t="s">
        <v>171</v>
      </c>
      <c r="C1447" s="17">
        <v>0</v>
      </c>
      <c r="D1447" s="17">
        <v>0</v>
      </c>
      <c r="E1447" s="17">
        <v>0</v>
      </c>
      <c r="F1447" s="17">
        <f t="shared" si="359"/>
        <v>0</v>
      </c>
      <c r="G1447" s="17" t="s">
        <v>10</v>
      </c>
      <c r="H1447" s="17">
        <f>$H$23</f>
        <v>1.0374331550802138</v>
      </c>
      <c r="I1447" s="17">
        <f t="shared" ref="I1447" si="387">IFERROR((F1447*G1447*H1447)/1000,0)</f>
        <v>0</v>
      </c>
      <c r="J1447" s="25"/>
      <c r="K1447" s="25"/>
      <c r="L1447" s="25"/>
      <c r="M1447" s="25"/>
      <c r="N1447" s="25"/>
      <c r="O1447" s="25"/>
      <c r="P1447" s="25"/>
      <c r="Q1447" s="25"/>
      <c r="R1447" s="25"/>
      <c r="S1447" s="25"/>
      <c r="T1447" s="25"/>
      <c r="U1447" s="25"/>
      <c r="V1447" s="25"/>
      <c r="W1447" s="25"/>
      <c r="X1447" s="25"/>
      <c r="Y1447" s="25"/>
      <c r="Z1447" s="25"/>
      <c r="AA1447" s="25"/>
      <c r="AB1447" s="25"/>
      <c r="AC1447" s="25"/>
      <c r="AD1447" s="25"/>
      <c r="AE1447" s="25"/>
      <c r="AF1447" s="25"/>
    </row>
    <row r="1448" spans="1:32" s="2" customFormat="1" ht="15.75" customHeight="1" x14ac:dyDescent="0.25">
      <c r="A1448" s="8" t="s">
        <v>81</v>
      </c>
      <c r="B1448" s="6" t="s">
        <v>6</v>
      </c>
      <c r="C1448" s="17">
        <f t="shared" ref="C1448:D1448" si="388">C1449+C1485</f>
        <v>1.056</v>
      </c>
      <c r="D1448" s="17">
        <f t="shared" si="388"/>
        <v>2.7349999999999999</v>
      </c>
      <c r="E1448" s="17">
        <f>E1449+E1485</f>
        <v>3.3260000000000001</v>
      </c>
      <c r="F1448" s="17">
        <f>(C1448+D1448+E1448)/3</f>
        <v>2.3723333333333332</v>
      </c>
      <c r="G1448" s="17" t="s">
        <v>10</v>
      </c>
      <c r="H1448" s="17" t="s">
        <v>10</v>
      </c>
      <c r="I1448" s="17">
        <f>I1449++I1485</f>
        <v>7541.5464496123523</v>
      </c>
      <c r="J1448" s="25"/>
      <c r="K1448" s="25"/>
      <c r="L1448" s="25"/>
      <c r="M1448" s="25"/>
      <c r="N1448" s="25"/>
      <c r="O1448" s="25"/>
      <c r="P1448" s="25"/>
      <c r="Q1448" s="25"/>
      <c r="R1448" s="25"/>
      <c r="S1448" s="25"/>
      <c r="T1448" s="25"/>
      <c r="U1448" s="25"/>
      <c r="V1448" s="25"/>
      <c r="W1448" s="25"/>
      <c r="X1448" s="25"/>
      <c r="Y1448" s="25"/>
      <c r="Z1448" s="25"/>
      <c r="AA1448" s="25"/>
      <c r="AB1448" s="25"/>
      <c r="AC1448" s="25"/>
      <c r="AD1448" s="25"/>
      <c r="AE1448" s="25"/>
      <c r="AF1448" s="25"/>
    </row>
    <row r="1449" spans="1:32" s="2" customFormat="1" ht="15.75" customHeight="1" x14ac:dyDescent="0.25">
      <c r="A1449" s="8" t="s">
        <v>82</v>
      </c>
      <c r="B1449" s="6" t="s">
        <v>119</v>
      </c>
      <c r="C1449" s="17">
        <f>SUM(C1452:C1463)+SUM(C1475:C1484)</f>
        <v>1.056</v>
      </c>
      <c r="D1449" s="17">
        <f t="shared" ref="D1449:E1449" si="389">SUM(D1452:D1463)+SUM(D1475:D1484)</f>
        <v>2.42</v>
      </c>
      <c r="E1449" s="17">
        <f t="shared" si="389"/>
        <v>2.8959999999999999</v>
      </c>
      <c r="F1449" s="17">
        <f>(C1449+D1449+E1449)/3</f>
        <v>2.1240000000000001</v>
      </c>
      <c r="G1449" s="17" t="s">
        <v>10</v>
      </c>
      <c r="H1449" s="17" t="s">
        <v>10</v>
      </c>
      <c r="I1449" s="17">
        <f>SUM(I1452:I1473)+SUM(I1475:I1484)</f>
        <v>7541.5464496123523</v>
      </c>
      <c r="J1449" s="25"/>
      <c r="K1449" s="25"/>
      <c r="L1449" s="25"/>
      <c r="M1449" s="25"/>
      <c r="N1449" s="25"/>
      <c r="O1449" s="25"/>
      <c r="P1449" s="25"/>
      <c r="Q1449" s="25"/>
      <c r="R1449" s="25"/>
      <c r="S1449" s="25"/>
      <c r="T1449" s="25"/>
      <c r="U1449" s="25"/>
      <c r="V1449" s="25"/>
      <c r="W1449" s="25"/>
      <c r="X1449" s="25"/>
      <c r="Y1449" s="25"/>
      <c r="Z1449" s="25"/>
      <c r="AA1449" s="25"/>
      <c r="AB1449" s="25"/>
      <c r="AC1449" s="25"/>
      <c r="AD1449" s="25"/>
      <c r="AE1449" s="25"/>
      <c r="AF1449" s="25"/>
    </row>
    <row r="1450" spans="1:32" s="2" customFormat="1" ht="15.75" customHeight="1" x14ac:dyDescent="0.25">
      <c r="A1450" s="8" t="str">
        <f>$A$220</f>
        <v>1.2.5.2</v>
      </c>
      <c r="B1450" s="6" t="s">
        <v>202</v>
      </c>
      <c r="C1450" s="17">
        <v>0</v>
      </c>
      <c r="D1450" s="17">
        <v>0</v>
      </c>
      <c r="E1450" s="17">
        <v>0</v>
      </c>
      <c r="F1450" s="17">
        <f t="shared" ref="F1450:F1484" si="390">(C1450+D1450+E1450)/3</f>
        <v>0</v>
      </c>
      <c r="G1450" s="17" t="s">
        <v>10</v>
      </c>
      <c r="H1450" s="17" t="s">
        <v>10</v>
      </c>
      <c r="I1450" s="17">
        <v>0</v>
      </c>
      <c r="J1450" s="25"/>
      <c r="K1450" s="25"/>
      <c r="L1450" s="25"/>
      <c r="M1450" s="25"/>
      <c r="N1450" s="25"/>
      <c r="O1450" s="25"/>
      <c r="P1450" s="25"/>
      <c r="Q1450" s="25"/>
      <c r="R1450" s="25"/>
      <c r="S1450" s="25"/>
      <c r="T1450" s="25"/>
      <c r="U1450" s="25"/>
      <c r="V1450" s="25"/>
      <c r="W1450" s="25"/>
      <c r="X1450" s="25"/>
      <c r="Y1450" s="25"/>
      <c r="Z1450" s="25"/>
      <c r="AA1450" s="25"/>
      <c r="AB1450" s="25"/>
      <c r="AC1450" s="25"/>
      <c r="AD1450" s="25"/>
      <c r="AE1450" s="25"/>
      <c r="AF1450" s="25"/>
    </row>
    <row r="1451" spans="1:32" s="2" customFormat="1" ht="63" customHeight="1" x14ac:dyDescent="0.25">
      <c r="A1451" s="8" t="str">
        <f>$A$220</f>
        <v>1.2.5.2</v>
      </c>
      <c r="B1451" s="6" t="s">
        <v>671</v>
      </c>
      <c r="C1451" s="17">
        <v>0</v>
      </c>
      <c r="D1451" s="17">
        <v>0</v>
      </c>
      <c r="E1451" s="17">
        <v>0</v>
      </c>
      <c r="F1451" s="17">
        <f t="shared" si="390"/>
        <v>0</v>
      </c>
      <c r="G1451" s="17" t="s">
        <v>10</v>
      </c>
      <c r="H1451" s="17" t="s">
        <v>10</v>
      </c>
      <c r="I1451" s="17">
        <f t="shared" ref="I1451" si="391">IFERROR((F1451*G1451*H1451)/1000,0)</f>
        <v>0</v>
      </c>
      <c r="J1451" s="25"/>
      <c r="K1451" s="25"/>
      <c r="L1451" s="25"/>
      <c r="M1451" s="25"/>
      <c r="N1451" s="25"/>
      <c r="O1451" s="25"/>
      <c r="P1451" s="25"/>
      <c r="Q1451" s="25"/>
      <c r="R1451" s="25"/>
      <c r="S1451" s="25"/>
      <c r="T1451" s="25"/>
      <c r="U1451" s="25"/>
      <c r="V1451" s="25"/>
      <c r="W1451" s="25"/>
      <c r="X1451" s="25"/>
      <c r="Y1451" s="25"/>
      <c r="Z1451" s="25"/>
      <c r="AA1451" s="25"/>
      <c r="AB1451" s="25"/>
      <c r="AC1451" s="25"/>
      <c r="AD1451" s="25"/>
      <c r="AE1451" s="25"/>
      <c r="AF1451" s="25"/>
    </row>
    <row r="1452" spans="1:32" s="2" customFormat="1" ht="110.25" customHeight="1" x14ac:dyDescent="0.25">
      <c r="A1452" s="8" t="s">
        <v>133</v>
      </c>
      <c r="B1452" s="6" t="s">
        <v>36</v>
      </c>
      <c r="C1452" s="17">
        <v>0</v>
      </c>
      <c r="D1452" s="17">
        <v>0</v>
      </c>
      <c r="E1452" s="17">
        <v>0</v>
      </c>
      <c r="F1452" s="17">
        <f t="shared" si="390"/>
        <v>0</v>
      </c>
      <c r="G1452" s="17">
        <v>2281042.7999999998</v>
      </c>
      <c r="H1452" s="17">
        <v>1.0464</v>
      </c>
      <c r="I1452" s="17">
        <f>F1452*G1452*H1452/1000</f>
        <v>0</v>
      </c>
      <c r="J1452" s="25"/>
      <c r="K1452" s="25"/>
      <c r="L1452" s="25"/>
      <c r="M1452" s="25"/>
      <c r="N1452" s="25"/>
      <c r="O1452" s="25"/>
      <c r="P1452" s="25"/>
      <c r="Q1452" s="25"/>
      <c r="R1452" s="25"/>
      <c r="S1452" s="25"/>
      <c r="T1452" s="25"/>
      <c r="U1452" s="25"/>
      <c r="V1452" s="25"/>
      <c r="W1452" s="25"/>
      <c r="X1452" s="25"/>
      <c r="Y1452" s="25"/>
      <c r="Z1452" s="25"/>
      <c r="AA1452" s="25"/>
      <c r="AB1452" s="25"/>
      <c r="AC1452" s="25"/>
      <c r="AD1452" s="25"/>
      <c r="AE1452" s="25"/>
      <c r="AF1452" s="25"/>
    </row>
    <row r="1453" spans="1:32" s="2" customFormat="1" ht="31.5" customHeight="1" x14ac:dyDescent="0.25">
      <c r="A1453" s="8" t="s">
        <v>134</v>
      </c>
      <c r="B1453" s="6" t="s">
        <v>672</v>
      </c>
      <c r="C1453" s="17">
        <v>0</v>
      </c>
      <c r="D1453" s="17">
        <v>0</v>
      </c>
      <c r="E1453" s="17">
        <v>0</v>
      </c>
      <c r="F1453" s="17">
        <f t="shared" si="390"/>
        <v>0</v>
      </c>
      <c r="G1453" s="17">
        <v>3491396.26</v>
      </c>
      <c r="H1453" s="17">
        <v>1.0464</v>
      </c>
      <c r="I1453" s="17">
        <f t="shared" ref="I1453:I1462" si="392">F1453*G1453*H1453/1000</f>
        <v>0</v>
      </c>
      <c r="J1453" s="25"/>
      <c r="K1453" s="25"/>
      <c r="L1453" s="25"/>
      <c r="M1453" s="25"/>
      <c r="N1453" s="25"/>
      <c r="O1453" s="25"/>
      <c r="P1453" s="25"/>
      <c r="Q1453" s="25"/>
      <c r="R1453" s="25"/>
      <c r="S1453" s="25"/>
      <c r="T1453" s="25"/>
      <c r="U1453" s="25"/>
      <c r="V1453" s="25"/>
      <c r="W1453" s="25"/>
      <c r="X1453" s="25"/>
      <c r="Y1453" s="25"/>
      <c r="Z1453" s="25"/>
      <c r="AA1453" s="25"/>
      <c r="AB1453" s="25"/>
      <c r="AC1453" s="25"/>
      <c r="AD1453" s="25"/>
      <c r="AE1453" s="25"/>
      <c r="AF1453" s="25"/>
    </row>
    <row r="1454" spans="1:32" s="2" customFormat="1" ht="15.75" customHeight="1" x14ac:dyDescent="0.25">
      <c r="A1454" s="8" t="s">
        <v>135</v>
      </c>
      <c r="B1454" s="6" t="s">
        <v>619</v>
      </c>
      <c r="C1454" s="17">
        <v>0</v>
      </c>
      <c r="D1454" s="17">
        <v>0</v>
      </c>
      <c r="E1454" s="17">
        <v>0</v>
      </c>
      <c r="F1454" s="17">
        <f t="shared" si="390"/>
        <v>0</v>
      </c>
      <c r="G1454" s="17">
        <v>2281042.7999999998</v>
      </c>
      <c r="H1454" s="17">
        <v>1.0464</v>
      </c>
      <c r="I1454" s="17">
        <f t="shared" si="392"/>
        <v>0</v>
      </c>
      <c r="J1454" s="25"/>
      <c r="K1454" s="25"/>
      <c r="L1454" s="25"/>
      <c r="M1454" s="25"/>
      <c r="N1454" s="25"/>
      <c r="O1454" s="25"/>
      <c r="P1454" s="25"/>
      <c r="Q1454" s="25"/>
      <c r="R1454" s="25"/>
      <c r="S1454" s="25"/>
      <c r="T1454" s="25"/>
      <c r="U1454" s="25"/>
      <c r="V1454" s="25"/>
      <c r="W1454" s="25"/>
      <c r="X1454" s="25"/>
      <c r="Y1454" s="25"/>
      <c r="Z1454" s="25"/>
      <c r="AA1454" s="25"/>
      <c r="AB1454" s="25"/>
      <c r="AC1454" s="25"/>
      <c r="AD1454" s="25"/>
      <c r="AE1454" s="25"/>
      <c r="AF1454" s="25"/>
    </row>
    <row r="1455" spans="1:32" s="2" customFormat="1" ht="15.75" customHeight="1" x14ac:dyDescent="0.25">
      <c r="A1455" s="8" t="s">
        <v>136</v>
      </c>
      <c r="B1455" s="6" t="s">
        <v>673</v>
      </c>
      <c r="C1455" s="17">
        <v>0</v>
      </c>
      <c r="D1455" s="17">
        <v>0</v>
      </c>
      <c r="E1455" s="17">
        <v>0</v>
      </c>
      <c r="F1455" s="17">
        <f t="shared" si="390"/>
        <v>0</v>
      </c>
      <c r="G1455" s="17">
        <v>7839112.3200000003</v>
      </c>
      <c r="H1455" s="17">
        <v>1.0464</v>
      </c>
      <c r="I1455" s="17">
        <f t="shared" si="392"/>
        <v>0</v>
      </c>
      <c r="J1455" s="25"/>
      <c r="K1455" s="25"/>
      <c r="L1455" s="25"/>
      <c r="M1455" s="25"/>
      <c r="N1455" s="25"/>
      <c r="O1455" s="25"/>
      <c r="P1455" s="25"/>
      <c r="Q1455" s="25"/>
      <c r="R1455" s="25"/>
      <c r="S1455" s="25"/>
      <c r="T1455" s="25"/>
      <c r="U1455" s="25"/>
      <c r="V1455" s="25"/>
      <c r="W1455" s="25"/>
      <c r="X1455" s="25"/>
      <c r="Y1455" s="25"/>
      <c r="Z1455" s="25"/>
      <c r="AA1455" s="25"/>
      <c r="AB1455" s="25"/>
      <c r="AC1455" s="25"/>
      <c r="AD1455" s="25"/>
      <c r="AE1455" s="25"/>
      <c r="AF1455" s="25"/>
    </row>
    <row r="1456" spans="1:32" s="2" customFormat="1" ht="15.75" customHeight="1" x14ac:dyDescent="0.25">
      <c r="A1456" s="8" t="s">
        <v>137</v>
      </c>
      <c r="B1456" s="6" t="s">
        <v>674</v>
      </c>
      <c r="C1456" s="17">
        <v>0</v>
      </c>
      <c r="D1456" s="17">
        <v>0</v>
      </c>
      <c r="E1456" s="17">
        <v>0</v>
      </c>
      <c r="F1456" s="17">
        <f t="shared" si="390"/>
        <v>0</v>
      </c>
      <c r="G1456" s="17">
        <v>2661057.98</v>
      </c>
      <c r="H1456" s="17">
        <v>1.0464</v>
      </c>
      <c r="I1456" s="17">
        <f t="shared" si="392"/>
        <v>0</v>
      </c>
      <c r="J1456" s="25"/>
      <c r="K1456" s="25"/>
      <c r="L1456" s="25"/>
      <c r="M1456" s="25"/>
      <c r="N1456" s="25"/>
      <c r="O1456" s="25"/>
      <c r="P1456" s="25"/>
      <c r="Q1456" s="25"/>
      <c r="R1456" s="25"/>
      <c r="S1456" s="25"/>
      <c r="T1456" s="25"/>
      <c r="U1456" s="25"/>
      <c r="V1456" s="25"/>
      <c r="W1456" s="25"/>
      <c r="X1456" s="25"/>
      <c r="Y1456" s="25"/>
      <c r="Z1456" s="25"/>
      <c r="AA1456" s="25"/>
      <c r="AB1456" s="25"/>
      <c r="AC1456" s="25"/>
      <c r="AD1456" s="25"/>
      <c r="AE1456" s="25"/>
      <c r="AF1456" s="25"/>
    </row>
    <row r="1457" spans="1:32" s="2" customFormat="1" ht="15.75" customHeight="1" x14ac:dyDescent="0.25">
      <c r="A1457" s="8" t="s">
        <v>164</v>
      </c>
      <c r="B1457" s="6" t="s">
        <v>675</v>
      </c>
      <c r="C1457" s="17">
        <v>0</v>
      </c>
      <c r="D1457" s="17">
        <v>0</v>
      </c>
      <c r="E1457" s="17">
        <v>0</v>
      </c>
      <c r="F1457" s="17">
        <f t="shared" si="390"/>
        <v>0</v>
      </c>
      <c r="G1457" s="17">
        <v>5696094.9800000004</v>
      </c>
      <c r="H1457" s="17">
        <v>1.0464</v>
      </c>
      <c r="I1457" s="17">
        <f t="shared" si="392"/>
        <v>0</v>
      </c>
      <c r="J1457" s="25"/>
      <c r="K1457" s="25"/>
      <c r="L1457" s="25"/>
      <c r="M1457" s="25"/>
      <c r="N1457" s="25"/>
      <c r="O1457" s="25"/>
      <c r="P1457" s="25"/>
      <c r="Q1457" s="25"/>
      <c r="R1457" s="25"/>
      <c r="S1457" s="25"/>
      <c r="T1457" s="25"/>
      <c r="U1457" s="25"/>
      <c r="V1457" s="25"/>
      <c r="W1457" s="25"/>
      <c r="X1457" s="25"/>
      <c r="Y1457" s="25"/>
      <c r="Z1457" s="25"/>
      <c r="AA1457" s="25"/>
      <c r="AB1457" s="25"/>
      <c r="AC1457" s="25"/>
      <c r="AD1457" s="25"/>
      <c r="AE1457" s="25"/>
      <c r="AF1457" s="25"/>
    </row>
    <row r="1458" spans="1:32" s="2" customFormat="1" ht="31.5" customHeight="1" x14ac:dyDescent="0.25">
      <c r="A1458" s="8" t="s">
        <v>165</v>
      </c>
      <c r="B1458" s="6" t="s">
        <v>37</v>
      </c>
      <c r="C1458" s="17">
        <v>0</v>
      </c>
      <c r="D1458" s="17">
        <v>0</v>
      </c>
      <c r="E1458" s="17">
        <v>0</v>
      </c>
      <c r="F1458" s="17">
        <f t="shared" si="390"/>
        <v>0</v>
      </c>
      <c r="G1458" s="17">
        <v>2661057.98</v>
      </c>
      <c r="H1458" s="17">
        <v>1.0464</v>
      </c>
      <c r="I1458" s="17">
        <f t="shared" si="392"/>
        <v>0</v>
      </c>
      <c r="J1458" s="25"/>
      <c r="K1458" s="25"/>
      <c r="L1458" s="25"/>
      <c r="M1458" s="25"/>
      <c r="N1458" s="25"/>
      <c r="O1458" s="25"/>
      <c r="P1458" s="25"/>
      <c r="Q1458" s="25"/>
      <c r="R1458" s="25"/>
      <c r="S1458" s="25"/>
      <c r="T1458" s="25"/>
      <c r="U1458" s="25"/>
      <c r="V1458" s="25"/>
      <c r="W1458" s="25"/>
      <c r="X1458" s="25"/>
      <c r="Y1458" s="25"/>
      <c r="Z1458" s="25"/>
      <c r="AA1458" s="25"/>
      <c r="AB1458" s="25"/>
      <c r="AC1458" s="25"/>
      <c r="AD1458" s="25"/>
      <c r="AE1458" s="25"/>
      <c r="AF1458" s="25"/>
    </row>
    <row r="1459" spans="1:32" s="2" customFormat="1" ht="31.5" customHeight="1" x14ac:dyDescent="0.25">
      <c r="A1459" s="8" t="s">
        <v>166</v>
      </c>
      <c r="B1459" s="6" t="s">
        <v>676</v>
      </c>
      <c r="C1459" s="17">
        <v>0</v>
      </c>
      <c r="D1459" s="17">
        <v>0</v>
      </c>
      <c r="E1459" s="17">
        <v>0</v>
      </c>
      <c r="F1459" s="17">
        <f t="shared" si="390"/>
        <v>0</v>
      </c>
      <c r="G1459" s="17">
        <v>5696094.9800000004</v>
      </c>
      <c r="H1459" s="17">
        <v>1.0464</v>
      </c>
      <c r="I1459" s="17">
        <f t="shared" si="392"/>
        <v>0</v>
      </c>
      <c r="J1459" s="25"/>
      <c r="K1459" s="25"/>
      <c r="L1459" s="25"/>
      <c r="M1459" s="25"/>
      <c r="N1459" s="25"/>
      <c r="O1459" s="25"/>
      <c r="P1459" s="25"/>
      <c r="Q1459" s="25"/>
      <c r="R1459" s="25"/>
      <c r="S1459" s="25"/>
      <c r="T1459" s="25"/>
      <c r="U1459" s="25"/>
      <c r="V1459" s="25"/>
      <c r="W1459" s="25"/>
      <c r="X1459" s="25"/>
      <c r="Y1459" s="25"/>
      <c r="Z1459" s="25"/>
      <c r="AA1459" s="25"/>
      <c r="AB1459" s="25"/>
      <c r="AC1459" s="25"/>
      <c r="AD1459" s="25"/>
      <c r="AE1459" s="25"/>
      <c r="AF1459" s="25"/>
    </row>
    <row r="1460" spans="1:32" s="2" customFormat="1" ht="31.5" customHeight="1" x14ac:dyDescent="0.25">
      <c r="A1460" s="8" t="s">
        <v>167</v>
      </c>
      <c r="B1460" s="6" t="s">
        <v>38</v>
      </c>
      <c r="C1460" s="17">
        <v>0</v>
      </c>
      <c r="D1460" s="17">
        <v>0</v>
      </c>
      <c r="E1460" s="17">
        <v>0</v>
      </c>
      <c r="F1460" s="17">
        <f t="shared" si="390"/>
        <v>0</v>
      </c>
      <c r="G1460" s="17">
        <v>2556066.96</v>
      </c>
      <c r="H1460" s="17">
        <v>1.0464</v>
      </c>
      <c r="I1460" s="17">
        <f t="shared" si="392"/>
        <v>0</v>
      </c>
      <c r="J1460" s="25"/>
      <c r="K1460" s="25"/>
      <c r="L1460" s="25"/>
      <c r="M1460" s="25"/>
      <c r="N1460" s="25"/>
      <c r="O1460" s="25"/>
      <c r="P1460" s="25"/>
      <c r="Q1460" s="25"/>
      <c r="R1460" s="25"/>
      <c r="S1460" s="25"/>
      <c r="T1460" s="25"/>
      <c r="U1460" s="25"/>
      <c r="V1460" s="25"/>
      <c r="W1460" s="25"/>
      <c r="X1460" s="25"/>
      <c r="Y1460" s="25"/>
      <c r="Z1460" s="25"/>
      <c r="AA1460" s="25"/>
      <c r="AB1460" s="25"/>
      <c r="AC1460" s="25"/>
      <c r="AD1460" s="25"/>
      <c r="AE1460" s="25"/>
      <c r="AF1460" s="25"/>
    </row>
    <row r="1461" spans="1:32" s="2" customFormat="1" ht="15.75" customHeight="1" x14ac:dyDescent="0.25">
      <c r="A1461" s="8" t="s">
        <v>678</v>
      </c>
      <c r="B1461" s="6" t="s">
        <v>677</v>
      </c>
      <c r="C1461" s="17">
        <v>0</v>
      </c>
      <c r="D1461" s="17">
        <v>0</v>
      </c>
      <c r="E1461" s="17">
        <v>0</v>
      </c>
      <c r="F1461" s="17">
        <f t="shared" si="390"/>
        <v>0</v>
      </c>
      <c r="G1461" s="17">
        <v>6541695.8700000001</v>
      </c>
      <c r="H1461" s="17">
        <v>1.0464</v>
      </c>
      <c r="I1461" s="17">
        <f t="shared" si="392"/>
        <v>0</v>
      </c>
      <c r="J1461" s="25"/>
      <c r="K1461" s="25"/>
      <c r="L1461" s="25"/>
      <c r="M1461" s="25"/>
      <c r="N1461" s="25"/>
      <c r="O1461" s="25"/>
      <c r="P1461" s="25"/>
      <c r="Q1461" s="25"/>
      <c r="R1461" s="25"/>
      <c r="S1461" s="25"/>
      <c r="T1461" s="25"/>
      <c r="U1461" s="25"/>
      <c r="V1461" s="25"/>
      <c r="W1461" s="25"/>
      <c r="X1461" s="25"/>
      <c r="Y1461" s="25"/>
      <c r="Z1461" s="25"/>
      <c r="AA1461" s="25"/>
      <c r="AB1461" s="25"/>
      <c r="AC1461" s="25"/>
      <c r="AD1461" s="25"/>
      <c r="AE1461" s="25"/>
      <c r="AF1461" s="25"/>
    </row>
    <row r="1462" spans="1:32" s="2" customFormat="1" ht="31.5" customHeight="1" x14ac:dyDescent="0.25">
      <c r="A1462" s="8" t="s">
        <v>681</v>
      </c>
      <c r="B1462" s="6" t="s">
        <v>117</v>
      </c>
      <c r="C1462" s="17">
        <v>0</v>
      </c>
      <c r="D1462" s="17">
        <v>0</v>
      </c>
      <c r="E1462" s="17">
        <v>0</v>
      </c>
      <c r="F1462" s="17">
        <f t="shared" si="390"/>
        <v>0</v>
      </c>
      <c r="G1462" s="17">
        <v>2556066.96</v>
      </c>
      <c r="H1462" s="17">
        <v>1.0464</v>
      </c>
      <c r="I1462" s="17">
        <f t="shared" si="392"/>
        <v>0</v>
      </c>
      <c r="J1462" s="25"/>
      <c r="K1462" s="25"/>
      <c r="L1462" s="25"/>
      <c r="M1462" s="25"/>
      <c r="N1462" s="25"/>
      <c r="O1462" s="25"/>
      <c r="P1462" s="25"/>
      <c r="Q1462" s="25"/>
      <c r="R1462" s="25"/>
      <c r="S1462" s="25"/>
      <c r="T1462" s="25"/>
      <c r="U1462" s="25"/>
      <c r="V1462" s="25"/>
      <c r="W1462" s="25"/>
      <c r="X1462" s="25"/>
      <c r="Y1462" s="25"/>
      <c r="Z1462" s="25"/>
      <c r="AA1462" s="25"/>
      <c r="AB1462" s="25"/>
      <c r="AC1462" s="25"/>
      <c r="AD1462" s="25"/>
      <c r="AE1462" s="25"/>
      <c r="AF1462" s="25"/>
    </row>
    <row r="1463" spans="1:32" s="2" customFormat="1" ht="31.5" customHeight="1" x14ac:dyDescent="0.25">
      <c r="A1463" s="8" t="s">
        <v>683</v>
      </c>
      <c r="B1463" s="6" t="s">
        <v>679</v>
      </c>
      <c r="C1463" s="17">
        <v>0</v>
      </c>
      <c r="D1463" s="17">
        <v>0</v>
      </c>
      <c r="E1463" s="17">
        <v>0</v>
      </c>
      <c r="F1463" s="17">
        <f t="shared" si="390"/>
        <v>0</v>
      </c>
      <c r="G1463" s="17">
        <v>6541695.8700000001</v>
      </c>
      <c r="H1463" s="17">
        <v>1.0464</v>
      </c>
      <c r="I1463" s="17">
        <f>F1463*G1463*H1463/1000</f>
        <v>0</v>
      </c>
      <c r="J1463" s="25"/>
      <c r="K1463" s="25"/>
      <c r="L1463" s="25"/>
      <c r="M1463" s="25"/>
      <c r="N1463" s="25"/>
      <c r="O1463" s="25"/>
      <c r="P1463" s="25"/>
      <c r="Q1463" s="25"/>
      <c r="R1463" s="25"/>
      <c r="S1463" s="25"/>
      <c r="T1463" s="25"/>
      <c r="U1463" s="25"/>
      <c r="V1463" s="25"/>
      <c r="W1463" s="25"/>
      <c r="X1463" s="25"/>
      <c r="Y1463" s="25"/>
      <c r="Z1463" s="25"/>
      <c r="AA1463" s="25"/>
      <c r="AB1463" s="25"/>
      <c r="AC1463" s="25"/>
      <c r="AD1463" s="25"/>
      <c r="AE1463" s="25"/>
      <c r="AF1463" s="25"/>
    </row>
    <row r="1464" spans="1:32" s="2" customFormat="1" ht="31.5" customHeight="1" x14ac:dyDescent="0.25">
      <c r="A1464" s="8" t="str">
        <f>$A$220</f>
        <v>1.2.5.2</v>
      </c>
      <c r="B1464" s="6" t="s">
        <v>680</v>
      </c>
      <c r="C1464" s="17">
        <v>0</v>
      </c>
      <c r="D1464" s="17">
        <v>0</v>
      </c>
      <c r="E1464" s="17">
        <v>0</v>
      </c>
      <c r="F1464" s="17">
        <f t="shared" si="390"/>
        <v>0</v>
      </c>
      <c r="G1464" s="17" t="s">
        <v>10</v>
      </c>
      <c r="H1464" s="17" t="s">
        <v>10</v>
      </c>
      <c r="I1464" s="17">
        <f t="shared" ref="I1464" si="393">IFERROR((F1464*G1464*H1464)/1000,0)</f>
        <v>0</v>
      </c>
      <c r="J1464" s="25"/>
      <c r="K1464" s="25"/>
      <c r="L1464" s="25"/>
      <c r="M1464" s="25"/>
      <c r="N1464" s="25"/>
      <c r="O1464" s="25"/>
      <c r="P1464" s="25"/>
      <c r="Q1464" s="25"/>
      <c r="R1464" s="25"/>
      <c r="S1464" s="25"/>
      <c r="T1464" s="25"/>
      <c r="U1464" s="25"/>
      <c r="V1464" s="25"/>
      <c r="W1464" s="25"/>
      <c r="X1464" s="25"/>
      <c r="Y1464" s="25"/>
      <c r="Z1464" s="25"/>
      <c r="AA1464" s="25"/>
      <c r="AB1464" s="25"/>
      <c r="AC1464" s="25"/>
      <c r="AD1464" s="25"/>
      <c r="AE1464" s="25"/>
      <c r="AF1464" s="25"/>
    </row>
    <row r="1465" spans="1:32" s="2" customFormat="1" ht="15.75" customHeight="1" x14ac:dyDescent="0.25">
      <c r="A1465" s="8" t="s">
        <v>684</v>
      </c>
      <c r="B1465" s="6" t="s">
        <v>682</v>
      </c>
      <c r="C1465" s="17">
        <v>0</v>
      </c>
      <c r="D1465" s="17">
        <v>0</v>
      </c>
      <c r="E1465" s="17">
        <v>0</v>
      </c>
      <c r="F1465" s="17">
        <f t="shared" si="390"/>
        <v>0</v>
      </c>
      <c r="G1465" s="17">
        <v>9124171.2100000009</v>
      </c>
      <c r="H1465" s="17">
        <v>1.0464</v>
      </c>
      <c r="I1465" s="17">
        <f t="shared" ref="I1465:I1473" si="394">F1465*G1465*H1465/1000</f>
        <v>0</v>
      </c>
      <c r="J1465" s="25"/>
      <c r="K1465" s="25"/>
      <c r="L1465" s="25"/>
      <c r="M1465" s="25"/>
      <c r="N1465" s="25"/>
      <c r="O1465" s="25"/>
      <c r="P1465" s="25"/>
      <c r="Q1465" s="25"/>
      <c r="R1465" s="25"/>
      <c r="S1465" s="25"/>
      <c r="T1465" s="25"/>
      <c r="U1465" s="25"/>
      <c r="V1465" s="25"/>
      <c r="W1465" s="25"/>
      <c r="X1465" s="25"/>
      <c r="Y1465" s="25"/>
      <c r="Z1465" s="25"/>
      <c r="AA1465" s="25"/>
      <c r="AB1465" s="25"/>
      <c r="AC1465" s="25"/>
      <c r="AD1465" s="25"/>
      <c r="AE1465" s="25"/>
      <c r="AF1465" s="25"/>
    </row>
    <row r="1466" spans="1:32" s="2" customFormat="1" ht="31.5" customHeight="1" x14ac:dyDescent="0.25">
      <c r="A1466" s="8" t="s">
        <v>685</v>
      </c>
      <c r="B1466" s="6" t="s">
        <v>674</v>
      </c>
      <c r="C1466" s="17">
        <v>0</v>
      </c>
      <c r="D1466" s="17">
        <v>0</v>
      </c>
      <c r="E1466" s="17">
        <v>0</v>
      </c>
      <c r="F1466" s="17">
        <f t="shared" si="390"/>
        <v>0</v>
      </c>
      <c r="G1466" s="17">
        <v>9027558.7300000004</v>
      </c>
      <c r="H1466" s="17">
        <v>1.0464</v>
      </c>
      <c r="I1466" s="17">
        <f t="shared" si="394"/>
        <v>0</v>
      </c>
      <c r="J1466" s="25"/>
      <c r="K1466" s="25"/>
      <c r="L1466" s="25"/>
      <c r="M1466" s="25"/>
      <c r="N1466" s="25"/>
      <c r="O1466" s="25"/>
      <c r="P1466" s="25"/>
      <c r="Q1466" s="25"/>
      <c r="R1466" s="25"/>
      <c r="S1466" s="25"/>
      <c r="T1466" s="25"/>
      <c r="U1466" s="25"/>
      <c r="V1466" s="25"/>
      <c r="W1466" s="25"/>
      <c r="X1466" s="25"/>
      <c r="Y1466" s="25"/>
      <c r="Z1466" s="25"/>
      <c r="AA1466" s="25"/>
      <c r="AB1466" s="25"/>
      <c r="AC1466" s="25"/>
      <c r="AD1466" s="25"/>
      <c r="AE1466" s="25"/>
      <c r="AF1466" s="25"/>
    </row>
    <row r="1467" spans="1:32" s="2" customFormat="1" ht="31.5" customHeight="1" x14ac:dyDescent="0.25">
      <c r="A1467" s="8" t="s">
        <v>686</v>
      </c>
      <c r="B1467" s="6" t="s">
        <v>675</v>
      </c>
      <c r="C1467" s="17">
        <v>0</v>
      </c>
      <c r="D1467" s="17">
        <v>0</v>
      </c>
      <c r="E1467" s="17">
        <v>0</v>
      </c>
      <c r="F1467" s="17">
        <f t="shared" si="390"/>
        <v>0</v>
      </c>
      <c r="G1467" s="17">
        <v>15063692.369999999</v>
      </c>
      <c r="H1467" s="17">
        <v>1.0464</v>
      </c>
      <c r="I1467" s="17">
        <f t="shared" si="394"/>
        <v>0</v>
      </c>
      <c r="J1467" s="25"/>
      <c r="K1467" s="25"/>
      <c r="L1467" s="25"/>
      <c r="M1467" s="25"/>
      <c r="N1467" s="25"/>
      <c r="O1467" s="25"/>
      <c r="P1467" s="25"/>
      <c r="Q1467" s="25"/>
      <c r="R1467" s="25"/>
      <c r="S1467" s="25"/>
      <c r="T1467" s="25"/>
      <c r="U1467" s="25"/>
      <c r="V1467" s="25"/>
      <c r="W1467" s="25"/>
      <c r="X1467" s="25"/>
      <c r="Y1467" s="25"/>
      <c r="Z1467" s="25"/>
      <c r="AA1467" s="25"/>
      <c r="AB1467" s="25"/>
      <c r="AC1467" s="25"/>
      <c r="AD1467" s="25"/>
      <c r="AE1467" s="25"/>
      <c r="AF1467" s="25"/>
    </row>
    <row r="1468" spans="1:32" s="2" customFormat="1" ht="15.75" customHeight="1" x14ac:dyDescent="0.25">
      <c r="A1468" s="8" t="s">
        <v>687</v>
      </c>
      <c r="B1468" s="6" t="s">
        <v>37</v>
      </c>
      <c r="C1468" s="17">
        <v>0</v>
      </c>
      <c r="D1468" s="17">
        <v>0</v>
      </c>
      <c r="E1468" s="17">
        <v>0</v>
      </c>
      <c r="F1468" s="17">
        <f t="shared" si="390"/>
        <v>0</v>
      </c>
      <c r="G1468" s="17">
        <v>9027558.7300000004</v>
      </c>
      <c r="H1468" s="17">
        <v>1.0464</v>
      </c>
      <c r="I1468" s="17">
        <f t="shared" si="394"/>
        <v>0</v>
      </c>
      <c r="J1468" s="25"/>
      <c r="K1468" s="25"/>
      <c r="L1468" s="25"/>
      <c r="M1468" s="25"/>
      <c r="N1468" s="25"/>
      <c r="O1468" s="25"/>
      <c r="P1468" s="25"/>
      <c r="Q1468" s="25"/>
      <c r="R1468" s="25"/>
      <c r="S1468" s="25"/>
      <c r="T1468" s="25"/>
      <c r="U1468" s="25"/>
      <c r="V1468" s="25"/>
      <c r="W1468" s="25"/>
      <c r="X1468" s="25"/>
      <c r="Y1468" s="25"/>
      <c r="Z1468" s="25"/>
      <c r="AA1468" s="25"/>
      <c r="AB1468" s="25"/>
      <c r="AC1468" s="25"/>
      <c r="AD1468" s="25"/>
      <c r="AE1468" s="25"/>
      <c r="AF1468" s="25"/>
    </row>
    <row r="1469" spans="1:32" s="2" customFormat="1" ht="15.75" customHeight="1" x14ac:dyDescent="0.25">
      <c r="A1469" s="8" t="s">
        <v>688</v>
      </c>
      <c r="B1469" s="6" t="s">
        <v>676</v>
      </c>
      <c r="C1469" s="17">
        <v>0</v>
      </c>
      <c r="D1469" s="17">
        <v>0</v>
      </c>
      <c r="E1469" s="17">
        <v>0</v>
      </c>
      <c r="F1469" s="17">
        <f t="shared" si="390"/>
        <v>0</v>
      </c>
      <c r="G1469" s="17">
        <v>15063692.369999999</v>
      </c>
      <c r="H1469" s="17">
        <v>1.0464</v>
      </c>
      <c r="I1469" s="17">
        <f t="shared" si="394"/>
        <v>0</v>
      </c>
      <c r="J1469" s="25"/>
      <c r="K1469" s="25"/>
      <c r="L1469" s="25"/>
      <c r="M1469" s="25"/>
      <c r="N1469" s="25"/>
      <c r="O1469" s="25"/>
      <c r="P1469" s="25"/>
      <c r="Q1469" s="25"/>
      <c r="R1469" s="25"/>
      <c r="S1469" s="25"/>
      <c r="T1469" s="25"/>
      <c r="U1469" s="25"/>
      <c r="V1469" s="25"/>
      <c r="W1469" s="25"/>
      <c r="X1469" s="25"/>
      <c r="Y1469" s="25"/>
      <c r="Z1469" s="25"/>
      <c r="AA1469" s="25"/>
      <c r="AB1469" s="25"/>
      <c r="AC1469" s="25"/>
      <c r="AD1469" s="25"/>
      <c r="AE1469" s="25"/>
      <c r="AF1469" s="25"/>
    </row>
    <row r="1470" spans="1:32" s="2" customFormat="1" ht="15.75" customHeight="1" x14ac:dyDescent="0.25">
      <c r="A1470" s="8" t="s">
        <v>689</v>
      </c>
      <c r="B1470" s="6" t="s">
        <v>38</v>
      </c>
      <c r="C1470" s="17">
        <v>0</v>
      </c>
      <c r="D1470" s="17">
        <v>0</v>
      </c>
      <c r="E1470" s="17">
        <v>0</v>
      </c>
      <c r="F1470" s="17">
        <f t="shared" si="390"/>
        <v>0</v>
      </c>
      <c r="G1470" s="17">
        <v>11395706.59</v>
      </c>
      <c r="H1470" s="17">
        <v>1.0464</v>
      </c>
      <c r="I1470" s="17">
        <f t="shared" si="394"/>
        <v>0</v>
      </c>
      <c r="J1470" s="25"/>
      <c r="K1470" s="25"/>
      <c r="L1470" s="25"/>
      <c r="M1470" s="25"/>
      <c r="N1470" s="25"/>
      <c r="O1470" s="25"/>
      <c r="P1470" s="25"/>
      <c r="Q1470" s="25"/>
      <c r="R1470" s="25"/>
      <c r="S1470" s="25"/>
      <c r="T1470" s="25"/>
      <c r="U1470" s="25"/>
      <c r="V1470" s="25"/>
      <c r="W1470" s="25"/>
      <c r="X1470" s="25"/>
      <c r="Y1470" s="25"/>
      <c r="Z1470" s="25"/>
      <c r="AA1470" s="25"/>
      <c r="AB1470" s="25"/>
      <c r="AC1470" s="25"/>
      <c r="AD1470" s="25"/>
      <c r="AE1470" s="25"/>
      <c r="AF1470" s="25"/>
    </row>
    <row r="1471" spans="1:32" s="2" customFormat="1" ht="31.5" customHeight="1" x14ac:dyDescent="0.25">
      <c r="A1471" s="8" t="s">
        <v>690</v>
      </c>
      <c r="B1471" s="6" t="s">
        <v>677</v>
      </c>
      <c r="C1471" s="17">
        <v>0</v>
      </c>
      <c r="D1471" s="17">
        <v>0</v>
      </c>
      <c r="E1471" s="17">
        <v>0</v>
      </c>
      <c r="F1471" s="17">
        <f t="shared" si="390"/>
        <v>0</v>
      </c>
      <c r="G1471" s="17">
        <v>12005110.85</v>
      </c>
      <c r="H1471" s="17">
        <v>1.0464</v>
      </c>
      <c r="I1471" s="17">
        <f t="shared" si="394"/>
        <v>0</v>
      </c>
      <c r="J1471" s="25"/>
      <c r="K1471" s="25"/>
      <c r="L1471" s="25"/>
      <c r="M1471" s="25"/>
      <c r="N1471" s="25"/>
      <c r="O1471" s="25"/>
      <c r="P1471" s="25"/>
      <c r="Q1471" s="25"/>
      <c r="R1471" s="25"/>
      <c r="S1471" s="25"/>
      <c r="T1471" s="25"/>
      <c r="U1471" s="25"/>
      <c r="V1471" s="25"/>
      <c r="W1471" s="25"/>
      <c r="X1471" s="25"/>
      <c r="Y1471" s="25"/>
      <c r="Z1471" s="25"/>
      <c r="AA1471" s="25"/>
      <c r="AB1471" s="25"/>
      <c r="AC1471" s="25"/>
      <c r="AD1471" s="25"/>
      <c r="AE1471" s="25"/>
      <c r="AF1471" s="25"/>
    </row>
    <row r="1472" spans="1:32" s="2" customFormat="1" ht="31.5" customHeight="1" x14ac:dyDescent="0.25">
      <c r="A1472" s="8" t="s">
        <v>692</v>
      </c>
      <c r="B1472" s="6" t="s">
        <v>117</v>
      </c>
      <c r="C1472" s="17">
        <v>0</v>
      </c>
      <c r="D1472" s="17">
        <v>0</v>
      </c>
      <c r="E1472" s="17">
        <v>0</v>
      </c>
      <c r="F1472" s="17">
        <f t="shared" si="390"/>
        <v>0</v>
      </c>
      <c r="G1472" s="17">
        <v>11395706.59</v>
      </c>
      <c r="H1472" s="17">
        <v>1.0464</v>
      </c>
      <c r="I1472" s="17">
        <f t="shared" si="394"/>
        <v>0</v>
      </c>
      <c r="J1472" s="25"/>
      <c r="K1472" s="25"/>
      <c r="L1472" s="25"/>
      <c r="M1472" s="25"/>
      <c r="N1472" s="25"/>
      <c r="O1472" s="25"/>
      <c r="P1472" s="25"/>
      <c r="Q1472" s="25"/>
      <c r="R1472" s="25"/>
      <c r="S1472" s="25"/>
      <c r="T1472" s="25"/>
      <c r="U1472" s="25"/>
      <c r="V1472" s="25"/>
      <c r="W1472" s="25"/>
      <c r="X1472" s="25"/>
      <c r="Y1472" s="25"/>
      <c r="Z1472" s="25"/>
      <c r="AA1472" s="25"/>
      <c r="AB1472" s="25"/>
      <c r="AC1472" s="25"/>
      <c r="AD1472" s="25"/>
      <c r="AE1472" s="25"/>
      <c r="AF1472" s="25"/>
    </row>
    <row r="1473" spans="1:32" s="2" customFormat="1" ht="15.75" customHeight="1" x14ac:dyDescent="0.25">
      <c r="A1473" s="8" t="s">
        <v>693</v>
      </c>
      <c r="B1473" s="6" t="s">
        <v>679</v>
      </c>
      <c r="C1473" s="17">
        <v>0</v>
      </c>
      <c r="D1473" s="17">
        <v>0</v>
      </c>
      <c r="E1473" s="17">
        <v>0</v>
      </c>
      <c r="F1473" s="17">
        <f t="shared" si="390"/>
        <v>0</v>
      </c>
      <c r="G1473" s="17">
        <v>12005110.85</v>
      </c>
      <c r="H1473" s="17">
        <v>1.0464</v>
      </c>
      <c r="I1473" s="17">
        <f t="shared" si="394"/>
        <v>0</v>
      </c>
      <c r="J1473" s="25"/>
      <c r="K1473" s="25"/>
      <c r="L1473" s="25"/>
      <c r="M1473" s="25"/>
      <c r="N1473" s="25"/>
      <c r="O1473" s="25"/>
      <c r="P1473" s="25"/>
      <c r="Q1473" s="25"/>
      <c r="R1473" s="25"/>
      <c r="S1473" s="25"/>
      <c r="T1473" s="25"/>
      <c r="U1473" s="25"/>
      <c r="V1473" s="25"/>
      <c r="W1473" s="25"/>
      <c r="X1473" s="25"/>
      <c r="Y1473" s="25"/>
      <c r="Z1473" s="25"/>
      <c r="AA1473" s="25"/>
      <c r="AB1473" s="25"/>
      <c r="AC1473" s="25"/>
      <c r="AD1473" s="25"/>
      <c r="AE1473" s="25"/>
      <c r="AF1473" s="25"/>
    </row>
    <row r="1474" spans="1:32" s="2" customFormat="1" ht="31.5" customHeight="1" x14ac:dyDescent="0.25">
      <c r="A1474" s="8" t="str">
        <f>$A$220</f>
        <v>1.2.5.2</v>
      </c>
      <c r="B1474" s="6" t="s">
        <v>691</v>
      </c>
      <c r="C1474" s="17">
        <v>0</v>
      </c>
      <c r="D1474" s="17">
        <v>0</v>
      </c>
      <c r="E1474" s="17">
        <v>0</v>
      </c>
      <c r="F1474" s="17">
        <f t="shared" si="390"/>
        <v>0</v>
      </c>
      <c r="G1474" s="17" t="s">
        <v>10</v>
      </c>
      <c r="H1474" s="17" t="s">
        <v>10</v>
      </c>
      <c r="I1474" s="17">
        <v>0</v>
      </c>
      <c r="J1474" s="25"/>
      <c r="K1474" s="25"/>
      <c r="L1474" s="25"/>
      <c r="M1474" s="25"/>
      <c r="N1474" s="25"/>
      <c r="O1474" s="25"/>
      <c r="P1474" s="25"/>
      <c r="Q1474" s="25"/>
      <c r="R1474" s="25"/>
      <c r="S1474" s="25"/>
      <c r="T1474" s="25"/>
      <c r="U1474" s="25"/>
      <c r="V1474" s="25"/>
      <c r="W1474" s="25"/>
      <c r="X1474" s="25"/>
      <c r="Y1474" s="25"/>
      <c r="Z1474" s="25"/>
      <c r="AA1474" s="25"/>
      <c r="AB1474" s="25"/>
      <c r="AC1474" s="25"/>
      <c r="AD1474" s="25"/>
      <c r="AE1474" s="25"/>
      <c r="AF1474" s="25"/>
    </row>
    <row r="1475" spans="1:32" s="2" customFormat="1" ht="31.5" customHeight="1" x14ac:dyDescent="0.25">
      <c r="A1475" s="8" t="s">
        <v>693</v>
      </c>
      <c r="B1475" s="6" t="s">
        <v>36</v>
      </c>
      <c r="C1475" s="17">
        <v>0</v>
      </c>
      <c r="D1475" s="17">
        <v>0</v>
      </c>
      <c r="E1475" s="17">
        <f>0.73+0.22</f>
        <v>0.95</v>
      </c>
      <c r="F1475" s="17">
        <f t="shared" si="390"/>
        <v>0.31666666666666665</v>
      </c>
      <c r="G1475" s="17">
        <v>3491396.26</v>
      </c>
      <c r="H1475" s="17">
        <v>1.0464</v>
      </c>
      <c r="I1475" s="17">
        <f t="shared" ref="I1475:I1484" si="395">F1475*G1475*H1475/1000</f>
        <v>1156.9090647135999</v>
      </c>
      <c r="J1475" s="25"/>
      <c r="K1475" s="25"/>
      <c r="L1475" s="25"/>
      <c r="M1475" s="25"/>
      <c r="N1475" s="25"/>
      <c r="O1475" s="25"/>
      <c r="P1475" s="25"/>
      <c r="Q1475" s="25"/>
      <c r="R1475" s="25"/>
      <c r="S1475" s="25"/>
      <c r="T1475" s="25"/>
      <c r="U1475" s="25"/>
      <c r="V1475" s="25"/>
      <c r="W1475" s="25"/>
      <c r="X1475" s="25"/>
      <c r="Y1475" s="25"/>
      <c r="Z1475" s="25"/>
      <c r="AA1475" s="25"/>
      <c r="AB1475" s="25"/>
      <c r="AC1475" s="25"/>
      <c r="AD1475" s="25"/>
      <c r="AE1475" s="25"/>
      <c r="AF1475" s="25"/>
    </row>
    <row r="1476" spans="1:32" s="2" customFormat="1" ht="15.75" customHeight="1" x14ac:dyDescent="0.25">
      <c r="A1476" s="8" t="s">
        <v>695</v>
      </c>
      <c r="B1476" s="6" t="s">
        <v>694</v>
      </c>
      <c r="C1476" s="17">
        <v>0</v>
      </c>
      <c r="D1476" s="17">
        <v>0</v>
      </c>
      <c r="E1476" s="17">
        <v>0</v>
      </c>
      <c r="F1476" s="17">
        <f t="shared" si="390"/>
        <v>0</v>
      </c>
      <c r="G1476" s="17">
        <v>7839112.3200000003</v>
      </c>
      <c r="H1476" s="17">
        <v>1.0464</v>
      </c>
      <c r="I1476" s="17">
        <f t="shared" si="395"/>
        <v>0</v>
      </c>
      <c r="J1476" s="25"/>
      <c r="K1476" s="25"/>
      <c r="L1476" s="25"/>
      <c r="M1476" s="25"/>
      <c r="N1476" s="25"/>
      <c r="O1476" s="25"/>
      <c r="P1476" s="25"/>
      <c r="Q1476" s="25"/>
      <c r="R1476" s="25"/>
      <c r="S1476" s="25"/>
      <c r="T1476" s="25"/>
      <c r="U1476" s="25"/>
      <c r="V1476" s="25"/>
      <c r="W1476" s="25"/>
      <c r="X1476" s="25"/>
      <c r="Y1476" s="25"/>
      <c r="Z1476" s="25"/>
      <c r="AA1476" s="25"/>
      <c r="AB1476" s="25"/>
      <c r="AC1476" s="25"/>
      <c r="AD1476" s="25"/>
      <c r="AE1476" s="25"/>
      <c r="AF1476" s="25"/>
    </row>
    <row r="1477" spans="1:32" s="2" customFormat="1" ht="31.5" customHeight="1" x14ac:dyDescent="0.25">
      <c r="A1477" s="8" t="s">
        <v>696</v>
      </c>
      <c r="B1477" s="6" t="s">
        <v>113</v>
      </c>
      <c r="C1477" s="17">
        <v>0</v>
      </c>
      <c r="D1477" s="17">
        <v>0.28000000000000003</v>
      </c>
      <c r="E1477" s="17">
        <f>0.04+0.065</f>
        <v>0.10500000000000001</v>
      </c>
      <c r="F1477" s="17">
        <f t="shared" si="390"/>
        <v>0.12833333333333333</v>
      </c>
      <c r="G1477" s="17">
        <v>2661057.98</v>
      </c>
      <c r="H1477" s="17">
        <v>1.0464</v>
      </c>
      <c r="I1477" s="17">
        <f t="shared" si="395"/>
        <v>357.34815401824</v>
      </c>
      <c r="J1477" s="25"/>
      <c r="K1477" s="25"/>
      <c r="L1477" s="25"/>
      <c r="M1477" s="25"/>
      <c r="N1477" s="25"/>
      <c r="O1477" s="25"/>
      <c r="P1477" s="25"/>
      <c r="Q1477" s="25"/>
      <c r="R1477" s="25"/>
      <c r="S1477" s="25"/>
      <c r="T1477" s="25"/>
      <c r="U1477" s="25"/>
      <c r="V1477" s="25"/>
      <c r="W1477" s="25"/>
      <c r="X1477" s="25"/>
      <c r="Y1477" s="25"/>
      <c r="Z1477" s="25"/>
      <c r="AA1477" s="25"/>
      <c r="AB1477" s="25"/>
      <c r="AC1477" s="25"/>
      <c r="AD1477" s="25"/>
      <c r="AE1477" s="25"/>
      <c r="AF1477" s="25"/>
    </row>
    <row r="1478" spans="1:32" s="2" customFormat="1" ht="15.75" customHeight="1" x14ac:dyDescent="0.25">
      <c r="A1478" s="8" t="s">
        <v>697</v>
      </c>
      <c r="B1478" s="6" t="s">
        <v>114</v>
      </c>
      <c r="C1478" s="17">
        <v>0</v>
      </c>
      <c r="D1478" s="17">
        <v>0.23</v>
      </c>
      <c r="E1478" s="17">
        <v>0</v>
      </c>
      <c r="F1478" s="17">
        <f t="shared" si="390"/>
        <v>7.6666666666666675E-2</v>
      </c>
      <c r="G1478" s="17">
        <v>5696094.9800000004</v>
      </c>
      <c r="H1478" s="17">
        <v>1.0464</v>
      </c>
      <c r="I1478" s="17">
        <f t="shared" si="395"/>
        <v>456.96352367552009</v>
      </c>
      <c r="J1478" s="25"/>
      <c r="K1478" s="25"/>
      <c r="L1478" s="25"/>
      <c r="M1478" s="25"/>
      <c r="N1478" s="25"/>
      <c r="O1478" s="25"/>
      <c r="P1478" s="25"/>
      <c r="Q1478" s="25"/>
      <c r="R1478" s="25"/>
      <c r="S1478" s="25"/>
      <c r="T1478" s="25"/>
      <c r="U1478" s="25"/>
      <c r="V1478" s="25"/>
      <c r="W1478" s="25"/>
      <c r="X1478" s="25"/>
      <c r="Y1478" s="25"/>
      <c r="Z1478" s="25"/>
      <c r="AA1478" s="25"/>
      <c r="AB1478" s="25"/>
      <c r="AC1478" s="25"/>
      <c r="AD1478" s="25"/>
      <c r="AE1478" s="25"/>
      <c r="AF1478" s="25"/>
    </row>
    <row r="1479" spans="1:32" s="2" customFormat="1" ht="15.75" customHeight="1" x14ac:dyDescent="0.25">
      <c r="A1479" s="8" t="s">
        <v>698</v>
      </c>
      <c r="B1479" s="6" t="s">
        <v>37</v>
      </c>
      <c r="C1479" s="17">
        <v>0.95599999999999996</v>
      </c>
      <c r="D1479" s="17">
        <v>0.16</v>
      </c>
      <c r="E1479" s="17">
        <v>0.12</v>
      </c>
      <c r="F1479" s="17">
        <f t="shared" si="390"/>
        <v>0.41199999999999992</v>
      </c>
      <c r="G1479" s="17">
        <v>2661057.98</v>
      </c>
      <c r="H1479" s="17">
        <v>1.0464</v>
      </c>
      <c r="I1479" s="17">
        <f t="shared" si="395"/>
        <v>1147.226800952064</v>
      </c>
      <c r="J1479" s="25"/>
      <c r="K1479" s="25"/>
      <c r="L1479" s="25"/>
      <c r="M1479" s="25"/>
      <c r="N1479" s="25"/>
      <c r="O1479" s="25"/>
      <c r="P1479" s="25"/>
      <c r="Q1479" s="25"/>
      <c r="R1479" s="25"/>
      <c r="S1479" s="25"/>
      <c r="T1479" s="25"/>
      <c r="U1479" s="25"/>
      <c r="V1479" s="25"/>
      <c r="W1479" s="25"/>
      <c r="X1479" s="25"/>
      <c r="Y1479" s="25"/>
      <c r="Z1479" s="25"/>
      <c r="AA1479" s="25"/>
      <c r="AB1479" s="25"/>
      <c r="AC1479" s="25"/>
      <c r="AD1479" s="25"/>
      <c r="AE1479" s="25"/>
      <c r="AF1479" s="25"/>
    </row>
    <row r="1480" spans="1:32" s="2" customFormat="1" ht="15.75" customHeight="1" x14ac:dyDescent="0.25">
      <c r="A1480" s="8" t="s">
        <v>699</v>
      </c>
      <c r="B1480" s="6" t="s">
        <v>115</v>
      </c>
      <c r="C1480" s="17">
        <v>0.1</v>
      </c>
      <c r="D1480" s="17">
        <v>0.27</v>
      </c>
      <c r="E1480" s="17">
        <v>0</v>
      </c>
      <c r="F1480" s="17">
        <f t="shared" si="390"/>
        <v>0.12333333333333334</v>
      </c>
      <c r="G1480" s="17">
        <v>5696094.9800000004</v>
      </c>
      <c r="H1480" s="17">
        <v>1.0464</v>
      </c>
      <c r="I1480" s="17">
        <f t="shared" si="395"/>
        <v>735.11523373888019</v>
      </c>
      <c r="J1480" s="25"/>
      <c r="K1480" s="25"/>
      <c r="L1480" s="25"/>
      <c r="M1480" s="25"/>
      <c r="N1480" s="25"/>
      <c r="O1480" s="25"/>
      <c r="P1480" s="25"/>
      <c r="Q1480" s="25"/>
      <c r="R1480" s="25"/>
      <c r="S1480" s="25"/>
      <c r="T1480" s="25"/>
      <c r="U1480" s="25"/>
      <c r="V1480" s="25"/>
      <c r="W1480" s="25"/>
      <c r="X1480" s="25"/>
      <c r="Y1480" s="25"/>
      <c r="Z1480" s="25"/>
      <c r="AA1480" s="25"/>
      <c r="AB1480" s="25"/>
      <c r="AC1480" s="25"/>
      <c r="AD1480" s="25"/>
      <c r="AE1480" s="25"/>
      <c r="AF1480" s="25"/>
    </row>
    <row r="1481" spans="1:32" s="2" customFormat="1" ht="15.75" customHeight="1" x14ac:dyDescent="0.25">
      <c r="A1481" s="8" t="s">
        <v>700</v>
      </c>
      <c r="B1481" s="6" t="s">
        <v>38</v>
      </c>
      <c r="C1481" s="17">
        <v>0</v>
      </c>
      <c r="D1481" s="17">
        <v>0</v>
      </c>
      <c r="E1481" s="17">
        <v>1.1910000000000001</v>
      </c>
      <c r="F1481" s="17">
        <f t="shared" si="390"/>
        <v>0.39700000000000002</v>
      </c>
      <c r="G1481" s="17">
        <v>2556066.96</v>
      </c>
      <c r="H1481" s="17">
        <v>1.0464</v>
      </c>
      <c r="I1481" s="17">
        <f t="shared" si="395"/>
        <v>1061.8433813767681</v>
      </c>
      <c r="J1481" s="25"/>
      <c r="K1481" s="25"/>
      <c r="L1481" s="25"/>
      <c r="M1481" s="25"/>
      <c r="N1481" s="25"/>
      <c r="O1481" s="25"/>
      <c r="P1481" s="25"/>
      <c r="Q1481" s="25"/>
      <c r="R1481" s="25"/>
      <c r="S1481" s="25"/>
      <c r="T1481" s="25"/>
      <c r="U1481" s="25"/>
      <c r="V1481" s="25"/>
      <c r="W1481" s="25"/>
      <c r="X1481" s="25"/>
      <c r="Y1481" s="25"/>
      <c r="Z1481" s="25"/>
      <c r="AA1481" s="25"/>
      <c r="AB1481" s="25"/>
      <c r="AC1481" s="25"/>
      <c r="AD1481" s="25"/>
      <c r="AE1481" s="25"/>
      <c r="AF1481" s="25"/>
    </row>
    <row r="1482" spans="1:32" s="2" customFormat="1" ht="15.75" customHeight="1" x14ac:dyDescent="0.25">
      <c r="A1482" s="8" t="s">
        <v>701</v>
      </c>
      <c r="B1482" s="6" t="s">
        <v>116</v>
      </c>
      <c r="C1482" s="17">
        <v>0</v>
      </c>
      <c r="D1482" s="17">
        <v>0.6</v>
      </c>
      <c r="E1482" s="17">
        <v>0</v>
      </c>
      <c r="F1482" s="17">
        <f t="shared" si="390"/>
        <v>0.19999999999999998</v>
      </c>
      <c r="G1482" s="17">
        <v>6541695.8700000001</v>
      </c>
      <c r="H1482" s="17">
        <v>1.0464</v>
      </c>
      <c r="I1482" s="17">
        <f t="shared" si="395"/>
        <v>1369.0461116735999</v>
      </c>
      <c r="J1482" s="25"/>
      <c r="K1482" s="25"/>
      <c r="L1482" s="25"/>
      <c r="M1482" s="25"/>
      <c r="N1482" s="25"/>
      <c r="O1482" s="25"/>
      <c r="P1482" s="25"/>
      <c r="Q1482" s="25"/>
      <c r="R1482" s="25"/>
      <c r="S1482" s="25"/>
      <c r="T1482" s="25"/>
      <c r="U1482" s="25"/>
      <c r="V1482" s="25"/>
      <c r="W1482" s="25"/>
      <c r="X1482" s="25"/>
      <c r="Y1482" s="25"/>
      <c r="Z1482" s="25"/>
      <c r="AA1482" s="25"/>
      <c r="AB1482" s="25"/>
      <c r="AC1482" s="25"/>
      <c r="AD1482" s="25"/>
      <c r="AE1482" s="25"/>
      <c r="AF1482" s="25"/>
    </row>
    <row r="1483" spans="1:32" s="2" customFormat="1" ht="31.5" customHeight="1" x14ac:dyDescent="0.25">
      <c r="A1483" s="8" t="s">
        <v>702</v>
      </c>
      <c r="B1483" s="6" t="s">
        <v>117</v>
      </c>
      <c r="C1483" s="17">
        <v>0</v>
      </c>
      <c r="D1483" s="17">
        <v>0.88</v>
      </c>
      <c r="E1483" s="17">
        <f>0.28+0.25</f>
        <v>0.53</v>
      </c>
      <c r="F1483" s="17">
        <f t="shared" si="390"/>
        <v>0.47000000000000003</v>
      </c>
      <c r="G1483" s="17">
        <v>2556066.96</v>
      </c>
      <c r="H1483" s="17">
        <v>1.0464</v>
      </c>
      <c r="I1483" s="17">
        <f t="shared" si="395"/>
        <v>1257.0941794636801</v>
      </c>
      <c r="J1483" s="25"/>
      <c r="K1483" s="25"/>
      <c r="L1483" s="25"/>
      <c r="M1483" s="25"/>
      <c r="N1483" s="25"/>
      <c r="O1483" s="25"/>
      <c r="P1483" s="25"/>
      <c r="Q1483" s="25"/>
      <c r="R1483" s="25"/>
      <c r="S1483" s="25"/>
      <c r="T1483" s="25"/>
      <c r="U1483" s="25"/>
      <c r="V1483" s="25"/>
      <c r="W1483" s="25"/>
      <c r="X1483" s="25"/>
      <c r="Y1483" s="25"/>
      <c r="Z1483" s="25"/>
      <c r="AA1483" s="25"/>
      <c r="AB1483" s="25"/>
      <c r="AC1483" s="25"/>
      <c r="AD1483" s="25"/>
      <c r="AE1483" s="25"/>
      <c r="AF1483" s="25"/>
    </row>
    <row r="1484" spans="1:32" s="2" customFormat="1" ht="31.5" customHeight="1" x14ac:dyDescent="0.25">
      <c r="A1484" s="8" t="s">
        <v>1696</v>
      </c>
      <c r="B1484" s="6" t="s">
        <v>118</v>
      </c>
      <c r="C1484" s="17">
        <v>0</v>
      </c>
      <c r="D1484" s="17">
        <v>0</v>
      </c>
      <c r="E1484" s="17">
        <v>0</v>
      </c>
      <c r="F1484" s="17">
        <f t="shared" si="390"/>
        <v>0</v>
      </c>
      <c r="G1484" s="17">
        <v>6541695.8700000001</v>
      </c>
      <c r="H1484" s="17">
        <v>1.0464</v>
      </c>
      <c r="I1484" s="17">
        <f t="shared" si="395"/>
        <v>0</v>
      </c>
      <c r="J1484" s="25"/>
      <c r="K1484" s="25"/>
      <c r="L1484" s="25"/>
      <c r="M1484" s="25"/>
      <c r="N1484" s="25"/>
      <c r="O1484" s="25"/>
      <c r="P1484" s="25"/>
      <c r="Q1484" s="25"/>
      <c r="R1484" s="25"/>
      <c r="S1484" s="25"/>
      <c r="T1484" s="25"/>
      <c r="U1484" s="25"/>
      <c r="V1484" s="25"/>
      <c r="W1484" s="25"/>
      <c r="X1484" s="25"/>
      <c r="Y1484" s="25"/>
      <c r="Z1484" s="25"/>
      <c r="AA1484" s="25"/>
      <c r="AB1484" s="25"/>
      <c r="AC1484" s="25"/>
      <c r="AD1484" s="25"/>
      <c r="AE1484" s="25"/>
      <c r="AF1484" s="25"/>
    </row>
    <row r="1485" spans="1:32" s="2" customFormat="1" ht="15.75" customHeight="1" x14ac:dyDescent="0.25">
      <c r="A1485" s="8" t="s">
        <v>83</v>
      </c>
      <c r="B1485" s="6" t="s">
        <v>120</v>
      </c>
      <c r="C1485" s="17">
        <f>SUM(C1488:C1491)+SUM(C1493:C1496)+SUM(C1498:C1501)</f>
        <v>0</v>
      </c>
      <c r="D1485" s="17">
        <f t="shared" ref="D1485" si="396">SUM(D1488:D1491)+SUM(D1493:D1496)+SUM(D1498:D1501)</f>
        <v>0.315</v>
      </c>
      <c r="E1485" s="17">
        <f>SUM(E1488:E1491)+SUM(E1493:E1496)+SUM(E1498:E1501)</f>
        <v>0.43</v>
      </c>
      <c r="F1485" s="17">
        <f>(C1485+D1485+E1485)/3</f>
        <v>0.24833333333333332</v>
      </c>
      <c r="G1485" s="17" t="s">
        <v>10</v>
      </c>
      <c r="H1485" s="17" t="s">
        <v>10</v>
      </c>
      <c r="I1485" s="17">
        <f>SUM(I1488:I1491)+SUM(I1493:I1496)+SUM(I1498:I1501)</f>
        <v>0</v>
      </c>
      <c r="J1485" s="25"/>
      <c r="K1485" s="25"/>
      <c r="L1485" s="25"/>
      <c r="M1485" s="25"/>
      <c r="N1485" s="25"/>
      <c r="O1485" s="25"/>
      <c r="P1485" s="25"/>
      <c r="Q1485" s="25"/>
      <c r="R1485" s="25"/>
      <c r="S1485" s="25"/>
      <c r="T1485" s="25"/>
      <c r="U1485" s="25"/>
      <c r="V1485" s="25"/>
      <c r="W1485" s="25"/>
      <c r="X1485" s="25"/>
      <c r="Y1485" s="25"/>
      <c r="Z1485" s="25"/>
      <c r="AA1485" s="25"/>
      <c r="AB1485" s="25"/>
      <c r="AC1485" s="25"/>
      <c r="AD1485" s="25"/>
      <c r="AE1485" s="25"/>
      <c r="AF1485" s="25"/>
    </row>
    <row r="1486" spans="1:32" s="2" customFormat="1" ht="31.5" customHeight="1" x14ac:dyDescent="0.25">
      <c r="A1486" s="8" t="str">
        <f>$A$257</f>
        <v>2.1.2.2</v>
      </c>
      <c r="B1486" s="6" t="s">
        <v>703</v>
      </c>
      <c r="C1486" s="17">
        <v>0</v>
      </c>
      <c r="D1486" s="17">
        <v>0</v>
      </c>
      <c r="E1486" s="17">
        <v>0</v>
      </c>
      <c r="F1486" s="17">
        <f t="shared" ref="F1486" si="397">(C1486+D1486+E1486)/3</f>
        <v>0</v>
      </c>
      <c r="G1486" s="17" t="s">
        <v>10</v>
      </c>
      <c r="H1486" s="17" t="s">
        <v>10</v>
      </c>
      <c r="I1486" s="17">
        <v>0</v>
      </c>
      <c r="J1486" s="25"/>
      <c r="K1486" s="25"/>
      <c r="L1486" s="25"/>
      <c r="M1486" s="25"/>
      <c r="N1486" s="25"/>
      <c r="O1486" s="25"/>
      <c r="P1486" s="25"/>
      <c r="Q1486" s="25"/>
      <c r="R1486" s="25"/>
      <c r="S1486" s="25"/>
      <c r="T1486" s="25"/>
      <c r="U1486" s="25"/>
      <c r="V1486" s="25"/>
      <c r="W1486" s="25"/>
      <c r="X1486" s="25"/>
      <c r="Y1486" s="25"/>
      <c r="Z1486" s="25"/>
      <c r="AA1486" s="25"/>
      <c r="AB1486" s="25"/>
      <c r="AC1486" s="25"/>
      <c r="AD1486" s="25"/>
      <c r="AE1486" s="25"/>
      <c r="AF1486" s="25"/>
    </row>
    <row r="1487" spans="1:32" s="2" customFormat="1" ht="31.5" customHeight="1" x14ac:dyDescent="0.25">
      <c r="A1487" s="8" t="str">
        <f>$A$257</f>
        <v>2.1.2.2</v>
      </c>
      <c r="B1487" s="6" t="s">
        <v>618</v>
      </c>
      <c r="C1487" s="17">
        <v>0</v>
      </c>
      <c r="D1487" s="17">
        <v>0</v>
      </c>
      <c r="E1487" s="17">
        <v>0</v>
      </c>
      <c r="F1487" s="17">
        <f>(C1487+D1487+E1487)/3</f>
        <v>0</v>
      </c>
      <c r="G1487" s="17" t="s">
        <v>10</v>
      </c>
      <c r="H1487" s="17" t="s">
        <v>10</v>
      </c>
      <c r="I1487" s="17">
        <f t="shared" ref="I1487:I1496" si="398">IFERROR((F1487*G1487*H1487)/1000,0)</f>
        <v>0</v>
      </c>
      <c r="J1487" s="25"/>
      <c r="K1487" s="25"/>
      <c r="L1487" s="25"/>
      <c r="M1487" s="25"/>
      <c r="N1487" s="25"/>
      <c r="O1487" s="25"/>
      <c r="P1487" s="25"/>
      <c r="Q1487" s="25"/>
      <c r="R1487" s="25"/>
      <c r="S1487" s="25"/>
      <c r="T1487" s="25"/>
      <c r="U1487" s="25"/>
      <c r="V1487" s="25"/>
      <c r="W1487" s="25"/>
      <c r="X1487" s="25"/>
      <c r="Y1487" s="25"/>
      <c r="Z1487" s="25"/>
      <c r="AA1487" s="25"/>
      <c r="AB1487" s="25"/>
      <c r="AC1487" s="25"/>
      <c r="AD1487" s="25"/>
      <c r="AE1487" s="25"/>
      <c r="AF1487" s="25"/>
    </row>
    <row r="1488" spans="1:32" s="2" customFormat="1" ht="31.5" customHeight="1" x14ac:dyDescent="0.25">
      <c r="A1488" s="8" t="s">
        <v>131</v>
      </c>
      <c r="B1488" s="6" t="s">
        <v>39</v>
      </c>
      <c r="C1488" s="17">
        <v>0</v>
      </c>
      <c r="D1488" s="17">
        <v>0.315</v>
      </c>
      <c r="E1488" s="17">
        <v>0.31</v>
      </c>
      <c r="F1488" s="17">
        <f>(C1488+D1488+E1488)/3</f>
        <v>0.20833333333333334</v>
      </c>
      <c r="G1488" s="17">
        <v>2014306.6</v>
      </c>
      <c r="H1488" s="17" t="str">
        <f t="shared" ref="H1455:H1496" si="399">$H$67</f>
        <v>нд</v>
      </c>
      <c r="I1488" s="17">
        <f t="shared" si="398"/>
        <v>0</v>
      </c>
      <c r="J1488" s="25"/>
      <c r="K1488" s="25"/>
      <c r="L1488" s="25"/>
      <c r="M1488" s="25"/>
      <c r="N1488" s="25"/>
      <c r="O1488" s="25"/>
      <c r="P1488" s="25"/>
      <c r="Q1488" s="25"/>
      <c r="R1488" s="25"/>
      <c r="S1488" s="25"/>
      <c r="T1488" s="25"/>
      <c r="U1488" s="25"/>
      <c r="V1488" s="25"/>
      <c r="W1488" s="25"/>
      <c r="X1488" s="25"/>
      <c r="Y1488" s="25"/>
      <c r="Z1488" s="25"/>
      <c r="AA1488" s="25"/>
      <c r="AB1488" s="25"/>
      <c r="AC1488" s="25"/>
      <c r="AD1488" s="25"/>
      <c r="AE1488" s="25"/>
      <c r="AF1488" s="25"/>
    </row>
    <row r="1489" spans="1:32" s="2" customFormat="1" ht="15.75" customHeight="1" x14ac:dyDescent="0.25">
      <c r="A1489" s="8" t="s">
        <v>132</v>
      </c>
      <c r="B1489" s="6" t="s">
        <v>40</v>
      </c>
      <c r="C1489" s="17">
        <v>0</v>
      </c>
      <c r="D1489" s="17">
        <v>0</v>
      </c>
      <c r="E1489" s="17">
        <v>0</v>
      </c>
      <c r="F1489" s="17">
        <f>(C1489+D1489+E1489)/3</f>
        <v>0</v>
      </c>
      <c r="G1489" s="17">
        <v>2014306.6</v>
      </c>
      <c r="H1489" s="17" t="str">
        <f t="shared" si="399"/>
        <v>нд</v>
      </c>
      <c r="I1489" s="17">
        <f t="shared" si="398"/>
        <v>0</v>
      </c>
      <c r="J1489" s="25"/>
      <c r="K1489" s="25"/>
      <c r="L1489" s="25"/>
      <c r="M1489" s="25"/>
      <c r="N1489" s="25"/>
      <c r="O1489" s="25"/>
      <c r="P1489" s="25"/>
      <c r="Q1489" s="25"/>
      <c r="R1489" s="25"/>
      <c r="S1489" s="25"/>
      <c r="T1489" s="25"/>
      <c r="U1489" s="25"/>
      <c r="V1489" s="25"/>
      <c r="W1489" s="25"/>
      <c r="X1489" s="25"/>
      <c r="Y1489" s="25"/>
      <c r="Z1489" s="25"/>
      <c r="AA1489" s="25"/>
      <c r="AB1489" s="25"/>
      <c r="AC1489" s="25"/>
      <c r="AD1489" s="25"/>
      <c r="AE1489" s="25"/>
      <c r="AF1489" s="25"/>
    </row>
    <row r="1490" spans="1:32" s="2" customFormat="1" ht="15.75" customHeight="1" x14ac:dyDescent="0.25">
      <c r="A1490" s="8" t="s">
        <v>704</v>
      </c>
      <c r="B1490" s="6" t="s">
        <v>705</v>
      </c>
      <c r="C1490" s="17">
        <v>0</v>
      </c>
      <c r="D1490" s="17">
        <v>0</v>
      </c>
      <c r="E1490" s="17">
        <v>0</v>
      </c>
      <c r="F1490" s="17">
        <f>(C1490+D1490+E1490)/3</f>
        <v>0</v>
      </c>
      <c r="G1490" s="17">
        <v>4392991.4400000004</v>
      </c>
      <c r="H1490" s="17" t="str">
        <f t="shared" si="399"/>
        <v>нд</v>
      </c>
      <c r="I1490" s="17">
        <f t="shared" si="398"/>
        <v>0</v>
      </c>
      <c r="J1490" s="25"/>
      <c r="K1490" s="25"/>
      <c r="L1490" s="25"/>
      <c r="M1490" s="25"/>
      <c r="N1490" s="25"/>
      <c r="O1490" s="25"/>
      <c r="P1490" s="25"/>
      <c r="Q1490" s="25"/>
      <c r="R1490" s="25"/>
      <c r="S1490" s="25"/>
      <c r="T1490" s="25"/>
      <c r="U1490" s="25"/>
      <c r="V1490" s="25"/>
      <c r="W1490" s="25"/>
      <c r="X1490" s="25"/>
      <c r="Y1490" s="25"/>
      <c r="Z1490" s="25"/>
      <c r="AA1490" s="25"/>
      <c r="AB1490" s="25"/>
      <c r="AC1490" s="25"/>
      <c r="AD1490" s="25"/>
      <c r="AE1490" s="25"/>
      <c r="AF1490" s="25"/>
    </row>
    <row r="1491" spans="1:32" s="2" customFormat="1" ht="15.75" customHeight="1" x14ac:dyDescent="0.25">
      <c r="A1491" s="8" t="s">
        <v>706</v>
      </c>
      <c r="B1491" s="6" t="s">
        <v>707</v>
      </c>
      <c r="C1491" s="17">
        <v>0</v>
      </c>
      <c r="D1491" s="17">
        <v>0</v>
      </c>
      <c r="E1491" s="17">
        <v>0.12</v>
      </c>
      <c r="F1491" s="17">
        <f t="shared" ref="F1491" si="400">(C1491+D1491+E1491)/3</f>
        <v>0.04</v>
      </c>
      <c r="G1491" s="17">
        <v>4392991.4400000004</v>
      </c>
      <c r="H1491" s="17" t="str">
        <f t="shared" si="399"/>
        <v>нд</v>
      </c>
      <c r="I1491" s="17">
        <f t="shared" si="398"/>
        <v>0</v>
      </c>
      <c r="J1491" s="25"/>
      <c r="K1491" s="25"/>
      <c r="L1491" s="25"/>
      <c r="M1491" s="25"/>
      <c r="N1491" s="25"/>
      <c r="O1491" s="25"/>
      <c r="P1491" s="25"/>
      <c r="Q1491" s="25"/>
      <c r="R1491" s="25"/>
      <c r="S1491" s="25"/>
      <c r="T1491" s="25"/>
      <c r="U1491" s="25"/>
      <c r="V1491" s="25"/>
      <c r="W1491" s="25"/>
      <c r="X1491" s="25"/>
      <c r="Y1491" s="25"/>
      <c r="Z1491" s="25"/>
      <c r="AA1491" s="25"/>
      <c r="AB1491" s="25"/>
      <c r="AC1491" s="25"/>
      <c r="AD1491" s="25"/>
      <c r="AE1491" s="25"/>
      <c r="AF1491" s="25"/>
    </row>
    <row r="1492" spans="1:32" s="2" customFormat="1" ht="31.5" customHeight="1" x14ac:dyDescent="0.25">
      <c r="A1492" s="8" t="str">
        <f>$A$257</f>
        <v>2.1.2.2</v>
      </c>
      <c r="B1492" s="6" t="s">
        <v>628</v>
      </c>
      <c r="C1492" s="17">
        <v>0</v>
      </c>
      <c r="D1492" s="17">
        <v>0</v>
      </c>
      <c r="E1492" s="17">
        <v>0</v>
      </c>
      <c r="F1492" s="17">
        <f>(C1492+D1492+E1492)/3</f>
        <v>0</v>
      </c>
      <c r="G1492" s="17" t="s">
        <v>10</v>
      </c>
      <c r="H1492" s="17" t="s">
        <v>10</v>
      </c>
      <c r="I1492" s="17">
        <f t="shared" si="398"/>
        <v>0</v>
      </c>
      <c r="J1492" s="25"/>
      <c r="K1492" s="25"/>
      <c r="L1492" s="25"/>
      <c r="M1492" s="25"/>
      <c r="N1492" s="25"/>
      <c r="O1492" s="25"/>
      <c r="P1492" s="25"/>
      <c r="Q1492" s="25"/>
      <c r="R1492" s="25"/>
      <c r="S1492" s="25"/>
      <c r="T1492" s="25"/>
      <c r="U1492" s="25"/>
      <c r="V1492" s="25"/>
      <c r="W1492" s="25"/>
      <c r="X1492" s="25"/>
      <c r="Y1492" s="25"/>
      <c r="Z1492" s="25"/>
      <c r="AA1492" s="25"/>
      <c r="AB1492" s="25"/>
      <c r="AC1492" s="25"/>
      <c r="AD1492" s="25"/>
      <c r="AE1492" s="25"/>
      <c r="AF1492" s="25"/>
    </row>
    <row r="1493" spans="1:32" s="2" customFormat="1" ht="15.75" customHeight="1" x14ac:dyDescent="0.25">
      <c r="A1493" s="8" t="s">
        <v>708</v>
      </c>
      <c r="B1493" s="6" t="s">
        <v>39</v>
      </c>
      <c r="C1493" s="17">
        <v>0</v>
      </c>
      <c r="D1493" s="17">
        <v>0</v>
      </c>
      <c r="E1493" s="17">
        <v>0</v>
      </c>
      <c r="F1493" s="17">
        <f t="shared" ref="F1493:F1501" si="401">(C1493+D1493+E1493)/3</f>
        <v>0</v>
      </c>
      <c r="G1493" s="17" t="s">
        <v>10</v>
      </c>
      <c r="H1493" s="17" t="str">
        <f t="shared" si="399"/>
        <v>нд</v>
      </c>
      <c r="I1493" s="17">
        <f t="shared" si="398"/>
        <v>0</v>
      </c>
      <c r="J1493" s="25"/>
      <c r="K1493" s="25"/>
      <c r="L1493" s="25"/>
      <c r="M1493" s="25"/>
      <c r="N1493" s="25"/>
      <c r="O1493" s="25"/>
      <c r="P1493" s="25"/>
      <c r="Q1493" s="25"/>
      <c r="R1493" s="25"/>
      <c r="S1493" s="25"/>
      <c r="T1493" s="25"/>
      <c r="U1493" s="25"/>
      <c r="V1493" s="25"/>
      <c r="W1493" s="25"/>
      <c r="X1493" s="25"/>
      <c r="Y1493" s="25"/>
      <c r="Z1493" s="25"/>
      <c r="AA1493" s="25"/>
      <c r="AB1493" s="25"/>
      <c r="AC1493" s="25"/>
      <c r="AD1493" s="25"/>
      <c r="AE1493" s="25"/>
      <c r="AF1493" s="25"/>
    </row>
    <row r="1494" spans="1:32" s="2" customFormat="1" ht="31.5" customHeight="1" x14ac:dyDescent="0.25">
      <c r="A1494" s="8" t="s">
        <v>709</v>
      </c>
      <c r="B1494" s="6" t="s">
        <v>40</v>
      </c>
      <c r="C1494" s="17">
        <v>0</v>
      </c>
      <c r="D1494" s="17">
        <v>0</v>
      </c>
      <c r="E1494" s="17">
        <v>0</v>
      </c>
      <c r="F1494" s="17">
        <f t="shared" si="401"/>
        <v>0</v>
      </c>
      <c r="G1494" s="17" t="s">
        <v>10</v>
      </c>
      <c r="H1494" s="17" t="str">
        <f t="shared" si="399"/>
        <v>нд</v>
      </c>
      <c r="I1494" s="17">
        <f t="shared" si="398"/>
        <v>0</v>
      </c>
      <c r="J1494" s="25"/>
      <c r="K1494" s="25"/>
      <c r="L1494" s="25"/>
      <c r="M1494" s="25"/>
      <c r="N1494" s="25"/>
      <c r="O1494" s="25"/>
      <c r="P1494" s="25"/>
      <c r="Q1494" s="25"/>
      <c r="R1494" s="25"/>
      <c r="S1494" s="25"/>
      <c r="T1494" s="25"/>
      <c r="U1494" s="25"/>
      <c r="V1494" s="25"/>
      <c r="W1494" s="25"/>
      <c r="X1494" s="25"/>
      <c r="Y1494" s="25"/>
      <c r="Z1494" s="25"/>
      <c r="AA1494" s="25"/>
      <c r="AB1494" s="25"/>
      <c r="AC1494" s="25"/>
      <c r="AD1494" s="25"/>
      <c r="AE1494" s="25"/>
      <c r="AF1494" s="25"/>
    </row>
    <row r="1495" spans="1:32" s="2" customFormat="1" ht="31.5" customHeight="1" x14ac:dyDescent="0.25">
      <c r="A1495" s="8" t="s">
        <v>710</v>
      </c>
      <c r="B1495" s="6" t="s">
        <v>705</v>
      </c>
      <c r="C1495" s="17">
        <v>0</v>
      </c>
      <c r="D1495" s="17">
        <v>0</v>
      </c>
      <c r="E1495" s="17">
        <v>0</v>
      </c>
      <c r="F1495" s="17">
        <f t="shared" si="401"/>
        <v>0</v>
      </c>
      <c r="G1495" s="17" t="s">
        <v>10</v>
      </c>
      <c r="H1495" s="17" t="str">
        <f t="shared" si="399"/>
        <v>нд</v>
      </c>
      <c r="I1495" s="17">
        <f t="shared" si="398"/>
        <v>0</v>
      </c>
      <c r="J1495" s="25"/>
      <c r="K1495" s="25"/>
      <c r="L1495" s="25"/>
      <c r="M1495" s="25"/>
      <c r="N1495" s="25"/>
      <c r="O1495" s="25"/>
      <c r="P1495" s="25"/>
      <c r="Q1495" s="25"/>
      <c r="R1495" s="25"/>
      <c r="S1495" s="25"/>
      <c r="T1495" s="25"/>
      <c r="U1495" s="25"/>
      <c r="V1495" s="25"/>
      <c r="W1495" s="25"/>
      <c r="X1495" s="25"/>
      <c r="Y1495" s="25"/>
      <c r="Z1495" s="25"/>
      <c r="AA1495" s="25"/>
      <c r="AB1495" s="25"/>
      <c r="AC1495" s="25"/>
      <c r="AD1495" s="25"/>
      <c r="AE1495" s="25"/>
      <c r="AF1495" s="25"/>
    </row>
    <row r="1496" spans="1:32" s="2" customFormat="1" ht="31.5" customHeight="1" x14ac:dyDescent="0.25">
      <c r="A1496" s="8" t="s">
        <v>711</v>
      </c>
      <c r="B1496" s="6" t="s">
        <v>707</v>
      </c>
      <c r="C1496" s="17">
        <v>0</v>
      </c>
      <c r="D1496" s="17">
        <v>0</v>
      </c>
      <c r="E1496" s="17">
        <v>0</v>
      </c>
      <c r="F1496" s="17">
        <f t="shared" si="401"/>
        <v>0</v>
      </c>
      <c r="G1496" s="17" t="s">
        <v>10</v>
      </c>
      <c r="H1496" s="17" t="str">
        <f t="shared" si="399"/>
        <v>нд</v>
      </c>
      <c r="I1496" s="17">
        <f t="shared" si="398"/>
        <v>0</v>
      </c>
      <c r="J1496" s="25"/>
      <c r="K1496" s="25"/>
      <c r="L1496" s="25"/>
      <c r="M1496" s="25"/>
      <c r="N1496" s="25"/>
      <c r="O1496" s="25"/>
      <c r="P1496" s="25"/>
      <c r="Q1496" s="25"/>
      <c r="R1496" s="25"/>
      <c r="S1496" s="25"/>
      <c r="T1496" s="25"/>
      <c r="U1496" s="25"/>
      <c r="V1496" s="25"/>
      <c r="W1496" s="25"/>
      <c r="X1496" s="25"/>
      <c r="Y1496" s="25"/>
      <c r="Z1496" s="25"/>
      <c r="AA1496" s="25"/>
      <c r="AB1496" s="25"/>
      <c r="AC1496" s="25"/>
      <c r="AD1496" s="25"/>
      <c r="AE1496" s="25"/>
      <c r="AF1496" s="25"/>
    </row>
    <row r="1497" spans="1:32" s="2" customFormat="1" ht="15.75" customHeight="1" x14ac:dyDescent="0.25">
      <c r="A1497" s="8" t="str">
        <f>$A$257</f>
        <v>2.1.2.2</v>
      </c>
      <c r="B1497" s="6" t="s">
        <v>712</v>
      </c>
      <c r="C1497" s="17">
        <v>0</v>
      </c>
      <c r="D1497" s="17">
        <v>0</v>
      </c>
      <c r="E1497" s="17">
        <v>0</v>
      </c>
      <c r="F1497" s="17">
        <f t="shared" si="401"/>
        <v>0</v>
      </c>
      <c r="G1497" s="17" t="s">
        <v>10</v>
      </c>
      <c r="H1497" s="17" t="s">
        <v>10</v>
      </c>
      <c r="I1497" s="17">
        <v>0</v>
      </c>
      <c r="J1497" s="25"/>
      <c r="K1497" s="25"/>
      <c r="L1497" s="25"/>
      <c r="M1497" s="25"/>
      <c r="N1497" s="25"/>
      <c r="O1497" s="25"/>
      <c r="P1497" s="25"/>
      <c r="Q1497" s="25"/>
      <c r="R1497" s="25"/>
      <c r="S1497" s="25"/>
      <c r="T1497" s="25"/>
      <c r="U1497" s="25"/>
      <c r="V1497" s="25"/>
      <c r="W1497" s="25"/>
      <c r="X1497" s="25"/>
      <c r="Y1497" s="25"/>
      <c r="Z1497" s="25"/>
      <c r="AA1497" s="25"/>
      <c r="AB1497" s="25"/>
      <c r="AC1497" s="25"/>
      <c r="AD1497" s="25"/>
      <c r="AE1497" s="25"/>
      <c r="AF1497" s="25"/>
    </row>
    <row r="1498" spans="1:32" s="2" customFormat="1" ht="31.5" customHeight="1" x14ac:dyDescent="0.25">
      <c r="A1498" s="8" t="s">
        <v>713</v>
      </c>
      <c r="B1498" s="6" t="s">
        <v>39</v>
      </c>
      <c r="C1498" s="17">
        <v>0</v>
      </c>
      <c r="D1498" s="17">
        <v>0</v>
      </c>
      <c r="E1498" s="17">
        <v>0</v>
      </c>
      <c r="F1498" s="17">
        <f t="shared" si="401"/>
        <v>0</v>
      </c>
      <c r="G1498" s="17" t="s">
        <v>10</v>
      </c>
      <c r="H1498" s="17">
        <f>$H$260</f>
        <v>1.0363036303630364</v>
      </c>
      <c r="I1498" s="17">
        <f t="shared" ref="I1498:I1501" si="402">IFERROR((F1498*G1498*H1498)/1000,0)</f>
        <v>0</v>
      </c>
      <c r="J1498" s="25"/>
      <c r="K1498" s="25"/>
      <c r="L1498" s="25"/>
      <c r="M1498" s="25"/>
      <c r="N1498" s="25"/>
      <c r="O1498" s="25"/>
      <c r="P1498" s="25"/>
      <c r="Q1498" s="25"/>
      <c r="R1498" s="25"/>
      <c r="S1498" s="25"/>
      <c r="T1498" s="25"/>
      <c r="U1498" s="25"/>
      <c r="V1498" s="25"/>
      <c r="W1498" s="25"/>
      <c r="X1498" s="25"/>
      <c r="Y1498" s="25"/>
      <c r="Z1498" s="25"/>
      <c r="AA1498" s="25"/>
      <c r="AB1498" s="25"/>
      <c r="AC1498" s="25"/>
      <c r="AD1498" s="25"/>
      <c r="AE1498" s="25"/>
      <c r="AF1498" s="25"/>
    </row>
    <row r="1499" spans="1:32" s="2" customFormat="1" ht="15.75" customHeight="1" x14ac:dyDescent="0.25">
      <c r="A1499" s="8" t="s">
        <v>714</v>
      </c>
      <c r="B1499" s="6" t="s">
        <v>40</v>
      </c>
      <c r="C1499" s="17">
        <v>0</v>
      </c>
      <c r="D1499" s="17">
        <v>0</v>
      </c>
      <c r="E1499" s="17">
        <v>0</v>
      </c>
      <c r="F1499" s="17">
        <f t="shared" si="401"/>
        <v>0</v>
      </c>
      <c r="G1499" s="17" t="s">
        <v>10</v>
      </c>
      <c r="H1499" s="17">
        <f t="shared" ref="H1499:H1501" si="403">$H$260</f>
        <v>1.0363036303630364</v>
      </c>
      <c r="I1499" s="17">
        <f t="shared" si="402"/>
        <v>0</v>
      </c>
      <c r="J1499" s="25"/>
      <c r="K1499" s="25"/>
      <c r="L1499" s="25"/>
      <c r="M1499" s="25"/>
      <c r="N1499" s="25"/>
      <c r="O1499" s="25"/>
      <c r="P1499" s="25"/>
      <c r="Q1499" s="25"/>
      <c r="R1499" s="25"/>
      <c r="S1499" s="25"/>
      <c r="T1499" s="25"/>
      <c r="U1499" s="25"/>
      <c r="V1499" s="25"/>
      <c r="W1499" s="25"/>
      <c r="X1499" s="25"/>
      <c r="Y1499" s="25"/>
      <c r="Z1499" s="25"/>
      <c r="AA1499" s="25"/>
      <c r="AB1499" s="25"/>
      <c r="AC1499" s="25"/>
      <c r="AD1499" s="25"/>
      <c r="AE1499" s="25"/>
      <c r="AF1499" s="25"/>
    </row>
    <row r="1500" spans="1:32" s="2" customFormat="1" ht="31.5" customHeight="1" x14ac:dyDescent="0.25">
      <c r="A1500" s="8" t="s">
        <v>715</v>
      </c>
      <c r="B1500" s="6" t="s">
        <v>705</v>
      </c>
      <c r="C1500" s="17">
        <v>0</v>
      </c>
      <c r="D1500" s="17">
        <v>0</v>
      </c>
      <c r="E1500" s="17">
        <v>0</v>
      </c>
      <c r="F1500" s="17">
        <f t="shared" si="401"/>
        <v>0</v>
      </c>
      <c r="G1500" s="17" t="s">
        <v>10</v>
      </c>
      <c r="H1500" s="17">
        <f t="shared" si="403"/>
        <v>1.0363036303630364</v>
      </c>
      <c r="I1500" s="17">
        <f t="shared" si="402"/>
        <v>0</v>
      </c>
      <c r="J1500" s="25"/>
      <c r="K1500" s="25"/>
      <c r="L1500" s="25"/>
      <c r="M1500" s="25"/>
      <c r="N1500" s="25"/>
      <c r="O1500" s="25"/>
      <c r="P1500" s="25"/>
      <c r="Q1500" s="25"/>
      <c r="R1500" s="25"/>
      <c r="S1500" s="25"/>
      <c r="T1500" s="25"/>
      <c r="U1500" s="25"/>
      <c r="V1500" s="25"/>
      <c r="W1500" s="25"/>
      <c r="X1500" s="25"/>
      <c r="Y1500" s="25"/>
      <c r="Z1500" s="25"/>
      <c r="AA1500" s="25"/>
      <c r="AB1500" s="25"/>
      <c r="AC1500" s="25"/>
      <c r="AD1500" s="25"/>
      <c r="AE1500" s="25"/>
      <c r="AF1500" s="25"/>
    </row>
    <row r="1501" spans="1:32" s="2" customFormat="1" ht="31.5" customHeight="1" x14ac:dyDescent="0.25">
      <c r="A1501" s="8" t="s">
        <v>716</v>
      </c>
      <c r="B1501" s="6" t="s">
        <v>707</v>
      </c>
      <c r="C1501" s="17">
        <v>0</v>
      </c>
      <c r="D1501" s="17">
        <v>0</v>
      </c>
      <c r="E1501" s="17">
        <v>0</v>
      </c>
      <c r="F1501" s="17">
        <f t="shared" si="401"/>
        <v>0</v>
      </c>
      <c r="G1501" s="17" t="s">
        <v>10</v>
      </c>
      <c r="H1501" s="17">
        <f t="shared" si="403"/>
        <v>1.0363036303630364</v>
      </c>
      <c r="I1501" s="17">
        <f t="shared" si="402"/>
        <v>0</v>
      </c>
      <c r="J1501" s="25"/>
      <c r="K1501" s="25"/>
      <c r="L1501" s="25"/>
      <c r="M1501" s="25"/>
      <c r="N1501" s="25"/>
      <c r="O1501" s="25"/>
      <c r="P1501" s="25"/>
      <c r="Q1501" s="25"/>
      <c r="R1501" s="25"/>
      <c r="S1501" s="25"/>
      <c r="T1501" s="25"/>
      <c r="U1501" s="25"/>
      <c r="V1501" s="25"/>
      <c r="W1501" s="25"/>
      <c r="X1501" s="25"/>
      <c r="Y1501" s="25"/>
      <c r="Z1501" s="25"/>
      <c r="AA1501" s="25"/>
      <c r="AB1501" s="25"/>
      <c r="AC1501" s="25"/>
      <c r="AD1501" s="25"/>
      <c r="AE1501" s="25"/>
      <c r="AF1501" s="25"/>
    </row>
    <row r="1502" spans="1:32" s="2" customFormat="1" ht="15.75" customHeight="1" x14ac:dyDescent="0.25">
      <c r="A1502" s="8" t="s">
        <v>84</v>
      </c>
      <c r="B1502" s="6" t="s">
        <v>7</v>
      </c>
      <c r="C1502" s="17">
        <v>0</v>
      </c>
      <c r="D1502" s="17">
        <v>0</v>
      </c>
      <c r="E1502" s="17">
        <v>0</v>
      </c>
      <c r="F1502" s="17">
        <v>0</v>
      </c>
      <c r="G1502" s="17" t="s">
        <v>10</v>
      </c>
      <c r="H1502" s="17">
        <v>0</v>
      </c>
      <c r="I1502" s="17">
        <v>0</v>
      </c>
      <c r="J1502" s="25"/>
      <c r="K1502" s="25"/>
      <c r="L1502" s="25"/>
      <c r="M1502" s="25"/>
      <c r="N1502" s="25"/>
      <c r="O1502" s="25"/>
      <c r="P1502" s="25"/>
      <c r="Q1502" s="25"/>
      <c r="R1502" s="25"/>
      <c r="S1502" s="25"/>
      <c r="T1502" s="25"/>
      <c r="U1502" s="25"/>
      <c r="V1502" s="25"/>
      <c r="W1502" s="25"/>
      <c r="X1502" s="25"/>
      <c r="Y1502" s="25"/>
      <c r="Z1502" s="25"/>
      <c r="AA1502" s="25"/>
      <c r="AB1502" s="25"/>
      <c r="AC1502" s="25"/>
      <c r="AD1502" s="25"/>
      <c r="AE1502" s="25"/>
      <c r="AF1502" s="25"/>
    </row>
    <row r="1503" spans="1:32" s="2" customFormat="1" ht="15.75" customHeight="1" x14ac:dyDescent="0.25">
      <c r="A1503" s="8" t="s">
        <v>85</v>
      </c>
      <c r="B1503" s="6" t="s">
        <v>8</v>
      </c>
      <c r="C1503" s="17">
        <f>SUM(C1505:C1514)+SUM(C1518:C1527)</f>
        <v>1.448</v>
      </c>
      <c r="D1503" s="17">
        <f t="shared" ref="D1503" si="404">SUM(D1505:D1514)+SUM(D1518:D1527)</f>
        <v>0.79600000000000004</v>
      </c>
      <c r="E1503" s="17">
        <f>SUM(E1505:E1514)+SUM(E1518:E1527)</f>
        <v>3.7829999999999999</v>
      </c>
      <c r="F1503" s="17">
        <f>(C1503+D1503+E1503)/3</f>
        <v>2.0089999999999999</v>
      </c>
      <c r="G1503" s="17" t="s">
        <v>10</v>
      </c>
      <c r="H1503" s="17" t="s">
        <v>10</v>
      </c>
      <c r="I1503" s="17">
        <f>SUM(I1505:I1514)+SUM(I1518:I1527)</f>
        <v>13.506357930784912</v>
      </c>
      <c r="J1503" s="25"/>
      <c r="K1503" s="25"/>
      <c r="L1503" s="25"/>
      <c r="M1503" s="25"/>
      <c r="N1503" s="25"/>
      <c r="O1503" s="25"/>
      <c r="P1503" s="25"/>
      <c r="Q1503" s="25"/>
      <c r="R1503" s="25"/>
      <c r="S1503" s="25"/>
      <c r="T1503" s="25"/>
      <c r="U1503" s="25"/>
      <c r="V1503" s="25"/>
      <c r="W1503" s="25"/>
      <c r="X1503" s="25"/>
      <c r="Y1503" s="25"/>
      <c r="Z1503" s="25"/>
      <c r="AA1503" s="25"/>
      <c r="AB1503" s="25"/>
      <c r="AC1503" s="25"/>
      <c r="AD1503" s="25"/>
      <c r="AE1503" s="25"/>
      <c r="AF1503" s="25"/>
    </row>
    <row r="1504" spans="1:32" s="2" customFormat="1" ht="15.75" customHeight="1" x14ac:dyDescent="0.25">
      <c r="A1504" s="8" t="s">
        <v>85</v>
      </c>
      <c r="B1504" s="6" t="s">
        <v>202</v>
      </c>
      <c r="C1504" s="17">
        <v>0</v>
      </c>
      <c r="D1504" s="17">
        <v>0</v>
      </c>
      <c r="E1504" s="17">
        <v>0</v>
      </c>
      <c r="F1504" s="17">
        <f t="shared" ref="F1504:F1527" si="405">(C1504+D1504+E1504)/3</f>
        <v>0</v>
      </c>
      <c r="G1504" s="17" t="s">
        <v>10</v>
      </c>
      <c r="H1504" s="17" t="s">
        <v>10</v>
      </c>
      <c r="I1504" s="17">
        <v>0</v>
      </c>
      <c r="J1504" s="25"/>
      <c r="K1504" s="25"/>
      <c r="L1504" s="25"/>
      <c r="M1504" s="25"/>
      <c r="N1504" s="25"/>
      <c r="O1504" s="25"/>
      <c r="P1504" s="25"/>
      <c r="Q1504" s="25"/>
      <c r="R1504" s="25"/>
      <c r="S1504" s="25"/>
      <c r="T1504" s="25"/>
      <c r="U1504" s="25"/>
      <c r="V1504" s="25"/>
      <c r="W1504" s="25"/>
      <c r="X1504" s="25"/>
      <c r="Y1504" s="25"/>
      <c r="Z1504" s="25"/>
      <c r="AA1504" s="25"/>
      <c r="AB1504" s="25"/>
      <c r="AC1504" s="25"/>
      <c r="AD1504" s="25"/>
      <c r="AE1504" s="25"/>
      <c r="AF1504" s="25"/>
    </row>
    <row r="1505" spans="1:32" s="2" customFormat="1" ht="31.5" customHeight="1" x14ac:dyDescent="0.25">
      <c r="A1505" s="8" t="s">
        <v>122</v>
      </c>
      <c r="B1505" s="6" t="s">
        <v>41</v>
      </c>
      <c r="C1505" s="17">
        <v>0</v>
      </c>
      <c r="D1505" s="17">
        <v>0</v>
      </c>
      <c r="E1505" s="17">
        <v>0</v>
      </c>
      <c r="F1505" s="17">
        <f t="shared" si="405"/>
        <v>0</v>
      </c>
      <c r="G1505" s="17" t="s">
        <v>10</v>
      </c>
      <c r="H1505" s="17">
        <f>$H$124</f>
        <v>1.0351681957186543</v>
      </c>
      <c r="I1505" s="17">
        <f>IFERROR((F1505*G1505*H1505)/1000,0)</f>
        <v>0</v>
      </c>
      <c r="J1505" s="25"/>
      <c r="K1505" s="25"/>
      <c r="L1505" s="25"/>
      <c r="M1505" s="25"/>
      <c r="N1505" s="25"/>
      <c r="O1505" s="25"/>
      <c r="P1505" s="25"/>
      <c r="Q1505" s="25"/>
      <c r="R1505" s="25"/>
      <c r="S1505" s="25"/>
      <c r="T1505" s="25"/>
      <c r="U1505" s="25"/>
      <c r="V1505" s="25"/>
      <c r="W1505" s="25"/>
      <c r="X1505" s="25"/>
      <c r="Y1505" s="25"/>
      <c r="Z1505" s="25"/>
      <c r="AA1505" s="25"/>
      <c r="AB1505" s="25"/>
      <c r="AC1505" s="25"/>
      <c r="AD1505" s="25"/>
      <c r="AE1505" s="25"/>
      <c r="AF1505" s="25"/>
    </row>
    <row r="1506" spans="1:32" s="2" customFormat="1" ht="15.75" customHeight="1" x14ac:dyDescent="0.25">
      <c r="A1506" s="8" t="s">
        <v>123</v>
      </c>
      <c r="B1506" s="6" t="s">
        <v>42</v>
      </c>
      <c r="C1506" s="17">
        <v>0</v>
      </c>
      <c r="D1506" s="17">
        <v>0</v>
      </c>
      <c r="E1506" s="17">
        <v>0</v>
      </c>
      <c r="F1506" s="17">
        <f t="shared" si="405"/>
        <v>0</v>
      </c>
      <c r="G1506" s="17" t="s">
        <v>10</v>
      </c>
      <c r="H1506" s="17">
        <f t="shared" ref="H1506:H1514" si="406">$H$124</f>
        <v>1.0351681957186543</v>
      </c>
      <c r="I1506" s="17">
        <f t="shared" ref="I1506:I1516" si="407">IFERROR((F1506*G1506*H1506)/1000,0)</f>
        <v>0</v>
      </c>
      <c r="J1506" s="25"/>
      <c r="K1506" s="25"/>
      <c r="L1506" s="25"/>
      <c r="M1506" s="25"/>
      <c r="N1506" s="25"/>
      <c r="O1506" s="25"/>
      <c r="P1506" s="25"/>
      <c r="Q1506" s="25"/>
      <c r="R1506" s="25"/>
      <c r="S1506" s="25"/>
      <c r="T1506" s="25"/>
      <c r="U1506" s="25"/>
      <c r="V1506" s="25"/>
      <c r="W1506" s="25"/>
      <c r="X1506" s="25"/>
      <c r="Y1506" s="25"/>
      <c r="Z1506" s="25"/>
      <c r="AA1506" s="25"/>
      <c r="AB1506" s="25"/>
      <c r="AC1506" s="25"/>
      <c r="AD1506" s="25"/>
      <c r="AE1506" s="25"/>
      <c r="AF1506" s="25"/>
    </row>
    <row r="1507" spans="1:32" s="2" customFormat="1" ht="15.75" customHeight="1" x14ac:dyDescent="0.25">
      <c r="A1507" s="8" t="s">
        <v>124</v>
      </c>
      <c r="B1507" s="6" t="s">
        <v>43</v>
      </c>
      <c r="C1507" s="17">
        <v>0</v>
      </c>
      <c r="D1507" s="17">
        <v>0</v>
      </c>
      <c r="E1507" s="17">
        <v>0</v>
      </c>
      <c r="F1507" s="17">
        <f t="shared" si="405"/>
        <v>0</v>
      </c>
      <c r="G1507" s="17" t="s">
        <v>10</v>
      </c>
      <c r="H1507" s="17">
        <f t="shared" si="406"/>
        <v>1.0351681957186543</v>
      </c>
      <c r="I1507" s="17">
        <f t="shared" si="407"/>
        <v>0</v>
      </c>
      <c r="J1507" s="25"/>
      <c r="K1507" s="25"/>
      <c r="L1507" s="25"/>
      <c r="M1507" s="25"/>
      <c r="N1507" s="25"/>
      <c r="O1507" s="25"/>
      <c r="P1507" s="25"/>
      <c r="Q1507" s="25"/>
      <c r="R1507" s="25"/>
      <c r="S1507" s="25"/>
      <c r="T1507" s="25"/>
      <c r="U1507" s="25"/>
      <c r="V1507" s="25"/>
      <c r="W1507" s="25"/>
      <c r="X1507" s="25"/>
      <c r="Y1507" s="25"/>
      <c r="Z1507" s="25"/>
      <c r="AA1507" s="25"/>
      <c r="AB1507" s="25"/>
      <c r="AC1507" s="25"/>
      <c r="AD1507" s="25"/>
      <c r="AE1507" s="25"/>
      <c r="AF1507" s="25"/>
    </row>
    <row r="1508" spans="1:32" s="2" customFormat="1" ht="47.25" customHeight="1" x14ac:dyDescent="0.25">
      <c r="A1508" s="8" t="s">
        <v>125</v>
      </c>
      <c r="B1508" s="6" t="s">
        <v>44</v>
      </c>
      <c r="C1508" s="17">
        <v>0</v>
      </c>
      <c r="D1508" s="17">
        <v>0</v>
      </c>
      <c r="E1508" s="17">
        <v>0</v>
      </c>
      <c r="F1508" s="17">
        <f t="shared" si="405"/>
        <v>0</v>
      </c>
      <c r="G1508" s="17" t="s">
        <v>10</v>
      </c>
      <c r="H1508" s="17">
        <f t="shared" si="406"/>
        <v>1.0351681957186543</v>
      </c>
      <c r="I1508" s="17">
        <f t="shared" si="407"/>
        <v>0</v>
      </c>
      <c r="J1508" s="25"/>
      <c r="K1508" s="25"/>
      <c r="L1508" s="25"/>
      <c r="M1508" s="25"/>
      <c r="N1508" s="25"/>
      <c r="O1508" s="25"/>
      <c r="P1508" s="25"/>
      <c r="Q1508" s="25"/>
      <c r="R1508" s="25"/>
      <c r="S1508" s="25"/>
      <c r="T1508" s="25"/>
      <c r="U1508" s="25"/>
      <c r="V1508" s="25"/>
      <c r="W1508" s="25"/>
      <c r="X1508" s="25"/>
      <c r="Y1508" s="25"/>
      <c r="Z1508" s="25"/>
      <c r="AA1508" s="25"/>
      <c r="AB1508" s="25"/>
      <c r="AC1508" s="25"/>
      <c r="AD1508" s="25"/>
      <c r="AE1508" s="25"/>
      <c r="AF1508" s="25"/>
    </row>
    <row r="1509" spans="1:32" s="2" customFormat="1" ht="31.5" customHeight="1" x14ac:dyDescent="0.25">
      <c r="A1509" s="8" t="s">
        <v>126</v>
      </c>
      <c r="B1509" s="6" t="s">
        <v>45</v>
      </c>
      <c r="C1509" s="17">
        <v>0</v>
      </c>
      <c r="D1509" s="17">
        <v>0</v>
      </c>
      <c r="E1509" s="17">
        <v>0</v>
      </c>
      <c r="F1509" s="17">
        <f t="shared" si="405"/>
        <v>0</v>
      </c>
      <c r="G1509" s="17" t="s">
        <v>10</v>
      </c>
      <c r="H1509" s="17">
        <f t="shared" si="406"/>
        <v>1.0351681957186543</v>
      </c>
      <c r="I1509" s="17">
        <f t="shared" si="407"/>
        <v>0</v>
      </c>
      <c r="J1509" s="25"/>
      <c r="K1509" s="25"/>
      <c r="L1509" s="25"/>
      <c r="M1509" s="25"/>
      <c r="N1509" s="25"/>
      <c r="O1509" s="25"/>
      <c r="P1509" s="25"/>
      <c r="Q1509" s="25"/>
      <c r="R1509" s="25"/>
      <c r="S1509" s="25"/>
      <c r="T1509" s="25"/>
      <c r="U1509" s="25"/>
      <c r="V1509" s="25"/>
      <c r="W1509" s="25"/>
      <c r="X1509" s="25"/>
      <c r="Y1509" s="25"/>
      <c r="Z1509" s="25"/>
      <c r="AA1509" s="25"/>
      <c r="AB1509" s="25"/>
      <c r="AC1509" s="25"/>
      <c r="AD1509" s="25"/>
      <c r="AE1509" s="25"/>
      <c r="AF1509" s="25"/>
    </row>
    <row r="1510" spans="1:32" s="2" customFormat="1" ht="31.5" customHeight="1" x14ac:dyDescent="0.25">
      <c r="A1510" s="8" t="s">
        <v>127</v>
      </c>
      <c r="B1510" s="6" t="s">
        <v>46</v>
      </c>
      <c r="C1510" s="17">
        <v>0</v>
      </c>
      <c r="D1510" s="17">
        <v>0</v>
      </c>
      <c r="E1510" s="17">
        <v>0</v>
      </c>
      <c r="F1510" s="17">
        <f t="shared" si="405"/>
        <v>0</v>
      </c>
      <c r="G1510" s="17" t="s">
        <v>10</v>
      </c>
      <c r="H1510" s="17">
        <f t="shared" si="406"/>
        <v>1.0351681957186543</v>
      </c>
      <c r="I1510" s="17">
        <f t="shared" si="407"/>
        <v>0</v>
      </c>
      <c r="J1510" s="25"/>
      <c r="K1510" s="25"/>
      <c r="L1510" s="25"/>
      <c r="M1510" s="25"/>
      <c r="N1510" s="25"/>
      <c r="O1510" s="25"/>
      <c r="P1510" s="25"/>
      <c r="Q1510" s="25"/>
      <c r="R1510" s="25"/>
      <c r="S1510" s="25"/>
      <c r="T1510" s="25"/>
      <c r="U1510" s="25"/>
      <c r="V1510" s="25"/>
      <c r="W1510" s="25"/>
      <c r="X1510" s="25"/>
      <c r="Y1510" s="25"/>
      <c r="Z1510" s="25"/>
      <c r="AA1510" s="25"/>
      <c r="AB1510" s="25"/>
      <c r="AC1510" s="25"/>
      <c r="AD1510" s="25"/>
      <c r="AE1510" s="25"/>
      <c r="AF1510" s="25"/>
    </row>
    <row r="1511" spans="1:32" s="2" customFormat="1" ht="15.75" customHeight="1" x14ac:dyDescent="0.25">
      <c r="A1511" s="8" t="s">
        <v>128</v>
      </c>
      <c r="B1511" s="6" t="s">
        <v>47</v>
      </c>
      <c r="C1511" s="17">
        <v>0</v>
      </c>
      <c r="D1511" s="17">
        <v>0</v>
      </c>
      <c r="E1511" s="17">
        <v>0</v>
      </c>
      <c r="F1511" s="17">
        <f t="shared" si="405"/>
        <v>0</v>
      </c>
      <c r="G1511" s="17" t="s">
        <v>10</v>
      </c>
      <c r="H1511" s="17">
        <f t="shared" si="406"/>
        <v>1.0351681957186543</v>
      </c>
      <c r="I1511" s="17">
        <f t="shared" si="407"/>
        <v>0</v>
      </c>
      <c r="J1511" s="25"/>
      <c r="K1511" s="25"/>
      <c r="L1511" s="25"/>
      <c r="M1511" s="25"/>
      <c r="N1511" s="25"/>
      <c r="O1511" s="25"/>
      <c r="P1511" s="25"/>
      <c r="Q1511" s="25"/>
      <c r="R1511" s="25"/>
      <c r="S1511" s="25"/>
      <c r="T1511" s="25"/>
      <c r="U1511" s="25"/>
      <c r="V1511" s="25"/>
      <c r="W1511" s="25"/>
      <c r="X1511" s="25"/>
      <c r="Y1511" s="25"/>
      <c r="Z1511" s="25"/>
      <c r="AA1511" s="25"/>
      <c r="AB1511" s="25"/>
      <c r="AC1511" s="25"/>
      <c r="AD1511" s="25"/>
      <c r="AE1511" s="25"/>
      <c r="AF1511" s="25"/>
    </row>
    <row r="1512" spans="1:32" s="2" customFormat="1" ht="31.5" customHeight="1" x14ac:dyDescent="0.25">
      <c r="A1512" s="8" t="s">
        <v>129</v>
      </c>
      <c r="B1512" s="6" t="s">
        <v>48</v>
      </c>
      <c r="C1512" s="17">
        <v>0</v>
      </c>
      <c r="D1512" s="17">
        <v>0</v>
      </c>
      <c r="E1512" s="17">
        <v>0</v>
      </c>
      <c r="F1512" s="17">
        <f t="shared" si="405"/>
        <v>0</v>
      </c>
      <c r="G1512" s="17" t="s">
        <v>10</v>
      </c>
      <c r="H1512" s="17">
        <f t="shared" si="406"/>
        <v>1.0351681957186543</v>
      </c>
      <c r="I1512" s="17">
        <f t="shared" si="407"/>
        <v>0</v>
      </c>
      <c r="J1512" s="25"/>
      <c r="K1512" s="25"/>
      <c r="L1512" s="25"/>
      <c r="M1512" s="25"/>
      <c r="N1512" s="25"/>
      <c r="O1512" s="25"/>
      <c r="P1512" s="25"/>
      <c r="Q1512" s="25"/>
      <c r="R1512" s="25"/>
      <c r="S1512" s="25"/>
      <c r="T1512" s="25"/>
      <c r="U1512" s="25"/>
      <c r="V1512" s="25"/>
      <c r="W1512" s="25"/>
      <c r="X1512" s="25"/>
      <c r="Y1512" s="25"/>
      <c r="Z1512" s="25"/>
      <c r="AA1512" s="25"/>
      <c r="AB1512" s="25"/>
      <c r="AC1512" s="25"/>
      <c r="AD1512" s="25"/>
      <c r="AE1512" s="25"/>
      <c r="AF1512" s="25"/>
    </row>
    <row r="1513" spans="1:32" s="2" customFormat="1" ht="15.75" customHeight="1" x14ac:dyDescent="0.25">
      <c r="A1513" s="8" t="s">
        <v>130</v>
      </c>
      <c r="B1513" s="6" t="s">
        <v>49</v>
      </c>
      <c r="C1513" s="17">
        <v>0</v>
      </c>
      <c r="D1513" s="17">
        <v>0</v>
      </c>
      <c r="E1513" s="17">
        <v>0</v>
      </c>
      <c r="F1513" s="17">
        <f t="shared" si="405"/>
        <v>0</v>
      </c>
      <c r="G1513" s="17" t="s">
        <v>10</v>
      </c>
      <c r="H1513" s="17">
        <f t="shared" si="406"/>
        <v>1.0351681957186543</v>
      </c>
      <c r="I1513" s="17">
        <f t="shared" si="407"/>
        <v>0</v>
      </c>
      <c r="J1513" s="25"/>
      <c r="K1513" s="25"/>
      <c r="L1513" s="25"/>
      <c r="M1513" s="25"/>
      <c r="N1513" s="25"/>
      <c r="O1513" s="25"/>
      <c r="P1513" s="25"/>
      <c r="Q1513" s="25"/>
      <c r="R1513" s="25"/>
      <c r="S1513" s="25"/>
      <c r="T1513" s="25"/>
      <c r="U1513" s="25"/>
      <c r="V1513" s="25"/>
      <c r="W1513" s="25"/>
      <c r="X1513" s="25"/>
      <c r="Y1513" s="25"/>
      <c r="Z1513" s="25"/>
      <c r="AA1513" s="25"/>
      <c r="AB1513" s="25"/>
      <c r="AC1513" s="25"/>
      <c r="AD1513" s="25"/>
      <c r="AE1513" s="25"/>
      <c r="AF1513" s="25"/>
    </row>
    <row r="1514" spans="1:32" s="2" customFormat="1" ht="31.5" customHeight="1" x14ac:dyDescent="0.25">
      <c r="A1514" s="8" t="s">
        <v>717</v>
      </c>
      <c r="B1514" s="6" t="s">
        <v>50</v>
      </c>
      <c r="C1514" s="17">
        <v>0</v>
      </c>
      <c r="D1514" s="17">
        <v>0</v>
      </c>
      <c r="E1514" s="17">
        <v>0</v>
      </c>
      <c r="F1514" s="17">
        <f t="shared" si="405"/>
        <v>0</v>
      </c>
      <c r="G1514" s="17" t="s">
        <v>10</v>
      </c>
      <c r="H1514" s="17">
        <f t="shared" si="406"/>
        <v>1.0351681957186543</v>
      </c>
      <c r="I1514" s="17">
        <f t="shared" si="407"/>
        <v>0</v>
      </c>
      <c r="J1514" s="25"/>
      <c r="K1514" s="25"/>
      <c r="L1514" s="25"/>
      <c r="M1514" s="25"/>
      <c r="N1514" s="25"/>
      <c r="O1514" s="25"/>
      <c r="P1514" s="25"/>
      <c r="Q1514" s="25"/>
      <c r="R1514" s="25"/>
      <c r="S1514" s="25"/>
      <c r="T1514" s="25"/>
      <c r="U1514" s="25"/>
      <c r="V1514" s="25"/>
      <c r="W1514" s="25"/>
      <c r="X1514" s="25"/>
      <c r="Y1514" s="25"/>
      <c r="Z1514" s="25"/>
      <c r="AA1514" s="25"/>
      <c r="AB1514" s="25"/>
      <c r="AC1514" s="25"/>
      <c r="AD1514" s="25"/>
      <c r="AE1514" s="25"/>
      <c r="AF1514" s="25"/>
    </row>
    <row r="1515" spans="1:32" s="2" customFormat="1" ht="15.75" customHeight="1" x14ac:dyDescent="0.25">
      <c r="A1515" s="8" t="s">
        <v>720</v>
      </c>
      <c r="B1515" s="6" t="s">
        <v>718</v>
      </c>
      <c r="C1515" s="17">
        <v>0</v>
      </c>
      <c r="D1515" s="17">
        <v>0</v>
      </c>
      <c r="E1515" s="17">
        <v>0</v>
      </c>
      <c r="F1515" s="17">
        <f t="shared" si="405"/>
        <v>0</v>
      </c>
      <c r="G1515" s="17" t="s">
        <v>10</v>
      </c>
      <c r="H1515" s="17">
        <f>H1514</f>
        <v>1.0351681957186543</v>
      </c>
      <c r="I1515" s="17">
        <f t="shared" si="407"/>
        <v>0</v>
      </c>
      <c r="J1515" s="25"/>
      <c r="K1515" s="25"/>
      <c r="L1515" s="25"/>
      <c r="M1515" s="25"/>
      <c r="N1515" s="25"/>
      <c r="O1515" s="25"/>
      <c r="P1515" s="25"/>
      <c r="Q1515" s="25"/>
      <c r="R1515" s="25"/>
      <c r="S1515" s="25"/>
      <c r="T1515" s="25"/>
      <c r="U1515" s="25"/>
      <c r="V1515" s="25"/>
      <c r="W1515" s="25"/>
      <c r="X1515" s="25"/>
      <c r="Y1515" s="25"/>
      <c r="Z1515" s="25"/>
      <c r="AA1515" s="25"/>
      <c r="AB1515" s="25"/>
      <c r="AC1515" s="25"/>
      <c r="AD1515" s="25"/>
      <c r="AE1515" s="25"/>
      <c r="AF1515" s="25"/>
    </row>
    <row r="1516" spans="1:32" s="2" customFormat="1" ht="31.5" customHeight="1" x14ac:dyDescent="0.25">
      <c r="A1516" s="8" t="s">
        <v>721</v>
      </c>
      <c r="B1516" s="6" t="s">
        <v>719</v>
      </c>
      <c r="C1516" s="17">
        <v>0</v>
      </c>
      <c r="D1516" s="17">
        <v>0</v>
      </c>
      <c r="E1516" s="17">
        <v>0</v>
      </c>
      <c r="F1516" s="17">
        <f t="shared" si="405"/>
        <v>0</v>
      </c>
      <c r="G1516" s="17" t="s">
        <v>10</v>
      </c>
      <c r="H1516" s="17">
        <f>H1514</f>
        <v>1.0351681957186543</v>
      </c>
      <c r="I1516" s="17">
        <f t="shared" si="407"/>
        <v>0</v>
      </c>
      <c r="J1516" s="25"/>
      <c r="K1516" s="25"/>
      <c r="L1516" s="25"/>
      <c r="M1516" s="25"/>
      <c r="N1516" s="25"/>
      <c r="O1516" s="25"/>
      <c r="P1516" s="25"/>
      <c r="Q1516" s="25"/>
      <c r="R1516" s="25"/>
      <c r="S1516" s="25"/>
      <c r="T1516" s="25"/>
      <c r="U1516" s="25"/>
      <c r="V1516" s="25"/>
      <c r="W1516" s="25"/>
      <c r="X1516" s="25"/>
      <c r="Y1516" s="25"/>
      <c r="Z1516" s="25"/>
      <c r="AA1516" s="25"/>
      <c r="AB1516" s="25"/>
      <c r="AC1516" s="25"/>
      <c r="AD1516" s="25"/>
      <c r="AE1516" s="25"/>
      <c r="AF1516" s="25"/>
    </row>
    <row r="1517" spans="1:32" s="2" customFormat="1" ht="15.75" customHeight="1" x14ac:dyDescent="0.25">
      <c r="A1517" s="8" t="s">
        <v>85</v>
      </c>
      <c r="B1517" s="6" t="s">
        <v>209</v>
      </c>
      <c r="C1517" s="17">
        <v>0</v>
      </c>
      <c r="D1517" s="17">
        <v>0</v>
      </c>
      <c r="E1517" s="17">
        <v>0</v>
      </c>
      <c r="F1517" s="17">
        <f t="shared" si="405"/>
        <v>0</v>
      </c>
      <c r="G1517" s="17" t="s">
        <v>10</v>
      </c>
      <c r="H1517" s="17" t="s">
        <v>10</v>
      </c>
      <c r="I1517" s="17">
        <v>0</v>
      </c>
      <c r="J1517" s="25"/>
      <c r="K1517" s="25"/>
      <c r="L1517" s="25"/>
      <c r="M1517" s="25"/>
      <c r="N1517" s="25"/>
      <c r="O1517" s="25"/>
      <c r="P1517" s="25"/>
      <c r="Q1517" s="25"/>
      <c r="R1517" s="25"/>
      <c r="S1517" s="25"/>
      <c r="T1517" s="25"/>
      <c r="U1517" s="25"/>
      <c r="V1517" s="25"/>
      <c r="W1517" s="25"/>
      <c r="X1517" s="25"/>
      <c r="Y1517" s="25"/>
      <c r="Z1517" s="25"/>
      <c r="AA1517" s="25"/>
      <c r="AB1517" s="25"/>
      <c r="AC1517" s="25"/>
      <c r="AD1517" s="25"/>
      <c r="AE1517" s="25"/>
      <c r="AF1517" s="25"/>
    </row>
    <row r="1518" spans="1:32" s="2" customFormat="1" ht="31.5" customHeight="1" x14ac:dyDescent="0.25">
      <c r="A1518" s="8" t="s">
        <v>722</v>
      </c>
      <c r="B1518" s="6" t="s">
        <v>41</v>
      </c>
      <c r="C1518" s="17">
        <v>2.5000000000000001E-2</v>
      </c>
      <c r="D1518" s="17">
        <v>0</v>
      </c>
      <c r="E1518" s="17">
        <f>0.025*10+0.004</f>
        <v>0.254</v>
      </c>
      <c r="F1518" s="17">
        <f t="shared" si="405"/>
        <v>9.3000000000000013E-2</v>
      </c>
      <c r="G1518" s="17">
        <v>16979.72</v>
      </c>
      <c r="H1518" s="17">
        <f t="shared" ref="H1518:H1527" si="408">$H$124</f>
        <v>1.0351681957186543</v>
      </c>
      <c r="I1518" s="17">
        <f t="shared" ref="I1518:I1527" si="409">F1518*G1518*H1518/1000</f>
        <v>1.6346485488073395</v>
      </c>
      <c r="J1518" s="25"/>
      <c r="K1518" s="25"/>
      <c r="L1518" s="25"/>
      <c r="M1518" s="25"/>
      <c r="N1518" s="25"/>
      <c r="O1518" s="25"/>
      <c r="P1518" s="25"/>
      <c r="Q1518" s="25"/>
      <c r="R1518" s="25"/>
      <c r="S1518" s="25"/>
      <c r="T1518" s="25"/>
      <c r="U1518" s="25"/>
      <c r="V1518" s="25"/>
      <c r="W1518" s="25"/>
      <c r="X1518" s="25"/>
      <c r="Y1518" s="25"/>
      <c r="Z1518" s="25"/>
      <c r="AA1518" s="25"/>
      <c r="AB1518" s="25"/>
      <c r="AC1518" s="25"/>
      <c r="AD1518" s="25"/>
      <c r="AE1518" s="25"/>
      <c r="AF1518" s="25"/>
    </row>
    <row r="1519" spans="1:32" s="2" customFormat="1" ht="31.5" customHeight="1" x14ac:dyDescent="0.25">
      <c r="A1519" s="8" t="s">
        <v>723</v>
      </c>
      <c r="B1519" s="6" t="s">
        <v>42</v>
      </c>
      <c r="C1519" s="17">
        <v>0</v>
      </c>
      <c r="D1519" s="17">
        <v>0</v>
      </c>
      <c r="E1519" s="17">
        <f>0.04*2</f>
        <v>0.08</v>
      </c>
      <c r="F1519" s="17">
        <f t="shared" si="405"/>
        <v>2.6666666666666668E-2</v>
      </c>
      <c r="G1519" s="17">
        <v>16358.14</v>
      </c>
      <c r="H1519" s="17">
        <f t="shared" si="408"/>
        <v>1.0351681957186543</v>
      </c>
      <c r="I1519" s="17">
        <f t="shared" si="409"/>
        <v>0.45155803384301724</v>
      </c>
      <c r="J1519" s="25"/>
      <c r="K1519" s="25"/>
      <c r="L1519" s="25"/>
      <c r="M1519" s="25"/>
      <c r="N1519" s="25"/>
      <c r="O1519" s="25"/>
      <c r="P1519" s="25"/>
      <c r="Q1519" s="25"/>
      <c r="R1519" s="25"/>
      <c r="S1519" s="25"/>
      <c r="T1519" s="25"/>
      <c r="U1519" s="25"/>
      <c r="V1519" s="25"/>
      <c r="W1519" s="25"/>
      <c r="X1519" s="25"/>
      <c r="Y1519" s="25"/>
      <c r="Z1519" s="25"/>
      <c r="AA1519" s="25"/>
      <c r="AB1519" s="25"/>
      <c r="AC1519" s="25"/>
      <c r="AD1519" s="25"/>
      <c r="AE1519" s="25"/>
      <c r="AF1519" s="25"/>
    </row>
    <row r="1520" spans="1:32" s="2" customFormat="1" ht="31.5" customHeight="1" x14ac:dyDescent="0.25">
      <c r="A1520" s="8" t="s">
        <v>724</v>
      </c>
      <c r="B1520" s="6" t="s">
        <v>43</v>
      </c>
      <c r="C1520" s="17">
        <v>6.3E-2</v>
      </c>
      <c r="D1520" s="17">
        <v>0.126</v>
      </c>
      <c r="E1520" s="17">
        <f>0.063*2+0.063</f>
        <v>0.189</v>
      </c>
      <c r="F1520" s="17">
        <f t="shared" si="405"/>
        <v>0.126</v>
      </c>
      <c r="G1520" s="17">
        <v>16358.14</v>
      </c>
      <c r="H1520" s="17">
        <f t="shared" si="408"/>
        <v>1.0351681957186543</v>
      </c>
      <c r="I1520" s="17">
        <f t="shared" si="409"/>
        <v>2.1336117099082563</v>
      </c>
      <c r="J1520" s="25"/>
      <c r="K1520" s="25"/>
      <c r="L1520" s="25"/>
      <c r="M1520" s="25"/>
      <c r="N1520" s="25"/>
      <c r="O1520" s="25"/>
      <c r="P1520" s="25"/>
      <c r="Q1520" s="25"/>
      <c r="R1520" s="25"/>
      <c r="S1520" s="25"/>
      <c r="T1520" s="25"/>
      <c r="U1520" s="25"/>
      <c r="V1520" s="25"/>
      <c r="W1520" s="25"/>
      <c r="X1520" s="25"/>
      <c r="Y1520" s="25"/>
      <c r="Z1520" s="25"/>
      <c r="AA1520" s="25"/>
      <c r="AB1520" s="25"/>
      <c r="AC1520" s="25"/>
      <c r="AD1520" s="25"/>
      <c r="AE1520" s="25"/>
      <c r="AF1520" s="25"/>
    </row>
    <row r="1521" spans="1:32" s="2" customFormat="1" ht="15.75" customHeight="1" x14ac:dyDescent="0.25">
      <c r="A1521" s="8" t="s">
        <v>725</v>
      </c>
      <c r="B1521" s="6" t="s">
        <v>44</v>
      </c>
      <c r="C1521" s="17">
        <v>0</v>
      </c>
      <c r="D1521" s="17">
        <v>0</v>
      </c>
      <c r="E1521" s="17">
        <v>0</v>
      </c>
      <c r="F1521" s="17">
        <f t="shared" si="405"/>
        <v>0</v>
      </c>
      <c r="G1521" s="17">
        <v>16358.14</v>
      </c>
      <c r="H1521" s="17">
        <f t="shared" si="408"/>
        <v>1.0351681957186543</v>
      </c>
      <c r="I1521" s="17">
        <f t="shared" si="409"/>
        <v>0</v>
      </c>
      <c r="J1521" s="25"/>
      <c r="K1521" s="25"/>
      <c r="L1521" s="25"/>
      <c r="M1521" s="25"/>
      <c r="N1521" s="25"/>
      <c r="O1521" s="25"/>
      <c r="P1521" s="25"/>
      <c r="Q1521" s="25"/>
      <c r="R1521" s="25"/>
      <c r="S1521" s="25"/>
      <c r="T1521" s="25"/>
      <c r="U1521" s="25"/>
      <c r="V1521" s="25"/>
      <c r="W1521" s="25"/>
      <c r="X1521" s="25"/>
      <c r="Y1521" s="25"/>
      <c r="Z1521" s="25"/>
      <c r="AA1521" s="25"/>
      <c r="AB1521" s="25"/>
      <c r="AC1521" s="25"/>
      <c r="AD1521" s="25"/>
      <c r="AE1521" s="25"/>
      <c r="AF1521" s="25"/>
    </row>
    <row r="1522" spans="1:32" s="2" customFormat="1" ht="31.5" customHeight="1" x14ac:dyDescent="0.25">
      <c r="A1522" s="8" t="s">
        <v>726</v>
      </c>
      <c r="B1522" s="6" t="s">
        <v>45</v>
      </c>
      <c r="C1522" s="17">
        <v>0.4</v>
      </c>
      <c r="D1522" s="17">
        <v>0.1</v>
      </c>
      <c r="E1522" s="17">
        <f>0.1*3+0.1+0.2</f>
        <v>0.60000000000000009</v>
      </c>
      <c r="F1522" s="17">
        <f t="shared" si="405"/>
        <v>0.3666666666666667</v>
      </c>
      <c r="G1522" s="17">
        <v>9577.4599999999991</v>
      </c>
      <c r="H1522" s="17">
        <f t="shared" si="408"/>
        <v>1.0351681957186543</v>
      </c>
      <c r="I1522" s="17">
        <f t="shared" si="409"/>
        <v>3.6352367288481133</v>
      </c>
      <c r="J1522" s="25"/>
      <c r="K1522" s="25"/>
      <c r="L1522" s="25"/>
      <c r="M1522" s="25"/>
      <c r="N1522" s="25"/>
      <c r="O1522" s="25"/>
      <c r="P1522" s="25"/>
      <c r="Q1522" s="25"/>
      <c r="R1522" s="25"/>
      <c r="S1522" s="25"/>
      <c r="T1522" s="25"/>
      <c r="U1522" s="25"/>
      <c r="V1522" s="25"/>
      <c r="W1522" s="25"/>
      <c r="X1522" s="25"/>
      <c r="Y1522" s="25"/>
      <c r="Z1522" s="25"/>
      <c r="AA1522" s="25"/>
      <c r="AB1522" s="25"/>
      <c r="AC1522" s="25"/>
      <c r="AD1522" s="25"/>
      <c r="AE1522" s="25"/>
      <c r="AF1522" s="25"/>
    </row>
    <row r="1523" spans="1:32" s="2" customFormat="1" ht="15.75" customHeight="1" x14ac:dyDescent="0.25">
      <c r="A1523" s="8" t="s">
        <v>727</v>
      </c>
      <c r="B1523" s="6" t="s">
        <v>46</v>
      </c>
      <c r="C1523" s="17">
        <v>0.16</v>
      </c>
      <c r="D1523" s="17">
        <v>0.32</v>
      </c>
      <c r="E1523" s="17">
        <f>0.16*9+0.16+0.16</f>
        <v>1.7599999999999998</v>
      </c>
      <c r="F1523" s="17">
        <f t="shared" si="405"/>
        <v>0.74666666666666659</v>
      </c>
      <c r="G1523" s="17">
        <v>4564.54</v>
      </c>
      <c r="H1523" s="17">
        <f t="shared" si="408"/>
        <v>1.0351681957186543</v>
      </c>
      <c r="I1523" s="17">
        <f t="shared" si="409"/>
        <v>3.5280497549439338</v>
      </c>
      <c r="J1523" s="25"/>
      <c r="K1523" s="25"/>
      <c r="L1523" s="25"/>
      <c r="M1523" s="25"/>
      <c r="N1523" s="25"/>
      <c r="O1523" s="25"/>
      <c r="P1523" s="25"/>
      <c r="Q1523" s="25"/>
      <c r="R1523" s="25"/>
      <c r="S1523" s="25"/>
      <c r="T1523" s="25"/>
      <c r="U1523" s="25"/>
      <c r="V1523" s="25"/>
      <c r="W1523" s="25"/>
      <c r="X1523" s="25"/>
      <c r="Y1523" s="25"/>
      <c r="Z1523" s="25"/>
      <c r="AA1523" s="25"/>
      <c r="AB1523" s="25"/>
      <c r="AC1523" s="25"/>
      <c r="AD1523" s="25"/>
      <c r="AE1523" s="25"/>
      <c r="AF1523" s="25"/>
    </row>
    <row r="1524" spans="1:32" s="2" customFormat="1" ht="31.5" customHeight="1" x14ac:dyDescent="0.25">
      <c r="A1524" s="8" t="s">
        <v>728</v>
      </c>
      <c r="B1524" s="6" t="s">
        <v>47</v>
      </c>
      <c r="C1524" s="17">
        <v>0</v>
      </c>
      <c r="D1524" s="17">
        <v>0.25</v>
      </c>
      <c r="E1524" s="17">
        <f>0.25*2</f>
        <v>0.5</v>
      </c>
      <c r="F1524" s="17">
        <f t="shared" si="405"/>
        <v>0.25</v>
      </c>
      <c r="G1524" s="17">
        <v>4564.54</v>
      </c>
      <c r="H1524" s="17">
        <f t="shared" si="408"/>
        <v>1.0351681957186543</v>
      </c>
      <c r="I1524" s="17">
        <f t="shared" si="409"/>
        <v>1.1812666590214065</v>
      </c>
      <c r="J1524" s="25"/>
      <c r="K1524" s="25"/>
      <c r="L1524" s="25"/>
      <c r="M1524" s="25"/>
      <c r="N1524" s="25"/>
      <c r="O1524" s="25"/>
      <c r="P1524" s="25"/>
      <c r="Q1524" s="25"/>
      <c r="R1524" s="25"/>
      <c r="S1524" s="25"/>
      <c r="T1524" s="25"/>
      <c r="U1524" s="25"/>
      <c r="V1524" s="25"/>
      <c r="W1524" s="25"/>
      <c r="X1524" s="25"/>
      <c r="Y1524" s="25"/>
      <c r="Z1524" s="25"/>
      <c r="AA1524" s="25"/>
      <c r="AB1524" s="25"/>
      <c r="AC1524" s="25"/>
      <c r="AD1524" s="25"/>
      <c r="AE1524" s="25"/>
      <c r="AF1524" s="25"/>
    </row>
    <row r="1525" spans="1:32" s="2" customFormat="1" ht="15.75" customHeight="1" x14ac:dyDescent="0.25">
      <c r="A1525" s="8" t="s">
        <v>729</v>
      </c>
      <c r="B1525" s="6" t="s">
        <v>48</v>
      </c>
      <c r="C1525" s="17">
        <v>0.8</v>
      </c>
      <c r="D1525" s="17">
        <v>0</v>
      </c>
      <c r="E1525" s="17">
        <v>0.4</v>
      </c>
      <c r="F1525" s="17">
        <f t="shared" si="405"/>
        <v>0.40000000000000008</v>
      </c>
      <c r="G1525" s="17">
        <v>2274.96</v>
      </c>
      <c r="H1525" s="17">
        <f t="shared" si="408"/>
        <v>1.0351681957186543</v>
      </c>
      <c r="I1525" s="17">
        <f t="shared" si="409"/>
        <v>0.94198649541284407</v>
      </c>
      <c r="J1525" s="25"/>
      <c r="K1525" s="25"/>
      <c r="L1525" s="25"/>
      <c r="M1525" s="25"/>
      <c r="N1525" s="25"/>
      <c r="O1525" s="25"/>
      <c r="P1525" s="25"/>
      <c r="Q1525" s="25"/>
      <c r="R1525" s="25"/>
      <c r="S1525" s="25"/>
      <c r="T1525" s="25"/>
      <c r="U1525" s="25"/>
      <c r="V1525" s="25"/>
      <c r="W1525" s="25"/>
      <c r="X1525" s="25"/>
      <c r="Y1525" s="25"/>
      <c r="Z1525" s="25"/>
      <c r="AA1525" s="25"/>
      <c r="AB1525" s="25"/>
      <c r="AC1525" s="25"/>
      <c r="AD1525" s="25"/>
      <c r="AE1525" s="25"/>
      <c r="AF1525" s="25"/>
    </row>
    <row r="1526" spans="1:32" s="2" customFormat="1" ht="31.5" customHeight="1" x14ac:dyDescent="0.25">
      <c r="A1526" s="8" t="s">
        <v>1697</v>
      </c>
      <c r="B1526" s="6" t="s">
        <v>49</v>
      </c>
      <c r="C1526" s="17">
        <v>0</v>
      </c>
      <c r="D1526" s="17">
        <v>0</v>
      </c>
      <c r="E1526" s="17">
        <v>0</v>
      </c>
      <c r="F1526" s="17">
        <f t="shared" si="405"/>
        <v>0</v>
      </c>
      <c r="G1526" s="17">
        <v>5065.34</v>
      </c>
      <c r="H1526" s="17">
        <f t="shared" si="408"/>
        <v>1.0351681957186543</v>
      </c>
      <c r="I1526" s="17">
        <f t="shared" si="409"/>
        <v>0</v>
      </c>
      <c r="J1526" s="25"/>
      <c r="K1526" s="25"/>
      <c r="L1526" s="25"/>
      <c r="M1526" s="25"/>
      <c r="N1526" s="25"/>
      <c r="O1526" s="25"/>
      <c r="P1526" s="25"/>
      <c r="Q1526" s="25"/>
      <c r="R1526" s="25"/>
      <c r="S1526" s="25"/>
      <c r="T1526" s="25"/>
      <c r="U1526" s="25"/>
      <c r="V1526" s="25"/>
      <c r="W1526" s="25"/>
      <c r="X1526" s="25"/>
      <c r="Y1526" s="25"/>
      <c r="Z1526" s="25"/>
      <c r="AA1526" s="25"/>
      <c r="AB1526" s="25"/>
      <c r="AC1526" s="25"/>
      <c r="AD1526" s="25"/>
      <c r="AE1526" s="25"/>
      <c r="AF1526" s="25"/>
    </row>
    <row r="1527" spans="1:32" s="2" customFormat="1" ht="31.5" customHeight="1" x14ac:dyDescent="0.25">
      <c r="A1527" s="8" t="s">
        <v>1698</v>
      </c>
      <c r="B1527" s="6" t="s">
        <v>50</v>
      </c>
      <c r="C1527" s="17">
        <v>0</v>
      </c>
      <c r="D1527" s="17">
        <v>0</v>
      </c>
      <c r="E1527" s="17">
        <v>0</v>
      </c>
      <c r="F1527" s="17">
        <f t="shared" si="405"/>
        <v>0</v>
      </c>
      <c r="G1527" s="17">
        <v>11072.52</v>
      </c>
      <c r="H1527" s="17">
        <f t="shared" si="408"/>
        <v>1.0351681957186543</v>
      </c>
      <c r="I1527" s="17">
        <f t="shared" si="409"/>
        <v>0</v>
      </c>
      <c r="J1527" s="25"/>
      <c r="K1527" s="25"/>
      <c r="L1527" s="25"/>
      <c r="M1527" s="25"/>
      <c r="N1527" s="25"/>
      <c r="O1527" s="25"/>
      <c r="P1527" s="25"/>
      <c r="Q1527" s="25"/>
      <c r="R1527" s="25"/>
      <c r="S1527" s="25"/>
      <c r="T1527" s="25"/>
      <c r="U1527" s="25"/>
      <c r="V1527" s="25"/>
      <c r="W1527" s="25"/>
      <c r="X1527" s="25"/>
      <c r="Y1527" s="25"/>
      <c r="Z1527" s="25"/>
      <c r="AA1527" s="25"/>
      <c r="AB1527" s="25"/>
      <c r="AC1527" s="25"/>
      <c r="AD1527" s="25"/>
      <c r="AE1527" s="25"/>
      <c r="AF1527" s="25"/>
    </row>
    <row r="1528" spans="1:32" s="2" customFormat="1" ht="15.75" customHeight="1" x14ac:dyDescent="0.25">
      <c r="A1528" s="8" t="s">
        <v>121</v>
      </c>
      <c r="B1528" s="6" t="s">
        <v>9</v>
      </c>
      <c r="C1528" s="17">
        <v>0</v>
      </c>
      <c r="D1528" s="17">
        <v>0</v>
      </c>
      <c r="E1528" s="17">
        <v>0</v>
      </c>
      <c r="F1528" s="17">
        <v>0</v>
      </c>
      <c r="G1528" s="17" t="s">
        <v>10</v>
      </c>
      <c r="H1528" s="17">
        <f>H1518</f>
        <v>1.0351681957186543</v>
      </c>
      <c r="I1528" s="17">
        <v>0</v>
      </c>
      <c r="J1528" s="25"/>
      <c r="K1528" s="25"/>
      <c r="L1528" s="25"/>
      <c r="M1528" s="25"/>
      <c r="N1528" s="25"/>
      <c r="O1528" s="25"/>
      <c r="P1528" s="25"/>
      <c r="Q1528" s="25"/>
      <c r="R1528" s="25"/>
      <c r="S1528" s="25"/>
      <c r="T1528" s="25"/>
      <c r="U1528" s="25"/>
      <c r="V1528" s="25"/>
      <c r="W1528" s="25"/>
      <c r="X1528" s="25"/>
      <c r="Y1528" s="25"/>
      <c r="Z1528" s="25"/>
      <c r="AA1528" s="25"/>
      <c r="AB1528" s="25"/>
      <c r="AC1528" s="25"/>
      <c r="AD1528" s="25"/>
      <c r="AE1528" s="25"/>
      <c r="AF1528" s="25"/>
    </row>
    <row r="1529" spans="1:32" s="2" customFormat="1" ht="15.75" customHeight="1" x14ac:dyDescent="0.25">
      <c r="A1529"/>
      <c r="B1529"/>
      <c r="C1529"/>
      <c r="D1529"/>
      <c r="E1529"/>
      <c r="F1529"/>
      <c r="G1529"/>
      <c r="H1529"/>
      <c r="I1529"/>
      <c r="J1529" s="25"/>
      <c r="K1529" s="25"/>
      <c r="L1529" s="25"/>
      <c r="M1529" s="25"/>
      <c r="N1529" s="25"/>
      <c r="O1529" s="25"/>
      <c r="P1529" s="25"/>
      <c r="Q1529" s="25"/>
      <c r="R1529" s="25"/>
      <c r="S1529" s="25"/>
      <c r="T1529" s="25"/>
      <c r="U1529" s="25"/>
      <c r="V1529" s="25"/>
      <c r="W1529" s="25"/>
      <c r="X1529" s="25"/>
      <c r="Y1529" s="25"/>
      <c r="Z1529" s="25"/>
      <c r="AA1529" s="25"/>
      <c r="AB1529" s="25"/>
      <c r="AC1529" s="25"/>
      <c r="AD1529" s="25"/>
      <c r="AE1529" s="25"/>
      <c r="AF1529" s="25"/>
    </row>
    <row r="1530" spans="1:32" s="2" customFormat="1" ht="15.75" customHeight="1" x14ac:dyDescent="0.25">
      <c r="A1530"/>
      <c r="B1530"/>
      <c r="C1530"/>
      <c r="D1530"/>
      <c r="E1530"/>
      <c r="F1530"/>
      <c r="G1530"/>
      <c r="H1530"/>
      <c r="I1530"/>
      <c r="J1530" s="25"/>
      <c r="K1530" s="25"/>
      <c r="L1530" s="25"/>
      <c r="M1530" s="25"/>
      <c r="N1530" s="25"/>
      <c r="O1530" s="25"/>
      <c r="P1530" s="25"/>
      <c r="Q1530" s="25"/>
      <c r="R1530" s="25"/>
      <c r="S1530" s="25"/>
      <c r="T1530" s="25"/>
      <c r="U1530" s="25"/>
      <c r="V1530" s="25"/>
      <c r="W1530" s="25"/>
      <c r="X1530" s="25"/>
      <c r="Y1530" s="25"/>
      <c r="Z1530" s="25"/>
      <c r="AA1530" s="25"/>
      <c r="AB1530" s="25"/>
      <c r="AC1530" s="25"/>
      <c r="AD1530" s="25"/>
      <c r="AE1530" s="25"/>
      <c r="AF1530" s="25"/>
    </row>
    <row r="1531" spans="1:32" s="2" customFormat="1" ht="15.75" customHeight="1" x14ac:dyDescent="0.25">
      <c r="A1531"/>
      <c r="B1531"/>
      <c r="C1531"/>
      <c r="D1531"/>
      <c r="E1531"/>
      <c r="F1531"/>
      <c r="G1531"/>
      <c r="H1531"/>
      <c r="I1531"/>
      <c r="J1531" s="25"/>
      <c r="K1531" s="25"/>
      <c r="L1531" s="25"/>
      <c r="M1531" s="25"/>
      <c r="N1531" s="25"/>
      <c r="O1531" s="25"/>
      <c r="P1531" s="25"/>
      <c r="Q1531" s="25"/>
      <c r="R1531" s="25"/>
      <c r="S1531" s="25"/>
      <c r="T1531" s="25"/>
      <c r="U1531" s="25"/>
      <c r="V1531" s="25"/>
      <c r="W1531" s="25"/>
      <c r="X1531" s="25"/>
      <c r="Y1531" s="25"/>
      <c r="Z1531" s="25"/>
      <c r="AA1531" s="25"/>
      <c r="AB1531" s="25"/>
      <c r="AC1531" s="25"/>
      <c r="AD1531" s="25"/>
      <c r="AE1531" s="25"/>
      <c r="AF1531" s="25"/>
    </row>
    <row r="1532" spans="1:32" s="2" customFormat="1" ht="15.75" customHeight="1" x14ac:dyDescent="0.25">
      <c r="A1532"/>
      <c r="B1532"/>
      <c r="C1532"/>
      <c r="D1532"/>
      <c r="E1532"/>
      <c r="F1532"/>
      <c r="G1532"/>
      <c r="H1532"/>
      <c r="I1532"/>
      <c r="J1532" s="25"/>
      <c r="K1532" s="25"/>
      <c r="L1532" s="25"/>
      <c r="M1532" s="25"/>
      <c r="N1532" s="25"/>
      <c r="O1532" s="25"/>
      <c r="P1532" s="25"/>
      <c r="Q1532" s="25"/>
      <c r="R1532" s="25"/>
      <c r="S1532" s="25"/>
      <c r="T1532" s="25"/>
      <c r="U1532" s="25"/>
      <c r="V1532" s="25"/>
      <c r="W1532" s="25"/>
      <c r="X1532" s="25"/>
      <c r="Y1532" s="25"/>
      <c r="Z1532" s="25"/>
      <c r="AA1532" s="25"/>
      <c r="AB1532" s="25"/>
      <c r="AC1532" s="25"/>
      <c r="AD1532" s="25"/>
      <c r="AE1532" s="25"/>
      <c r="AF1532" s="25"/>
    </row>
    <row r="1533" spans="1:32" s="2" customFormat="1" ht="15.75" customHeight="1" x14ac:dyDescent="0.25">
      <c r="A1533"/>
      <c r="B1533"/>
      <c r="C1533"/>
      <c r="D1533"/>
      <c r="E1533"/>
      <c r="F1533"/>
      <c r="G1533"/>
      <c r="H1533"/>
      <c r="I1533"/>
      <c r="J1533" s="25"/>
      <c r="K1533" s="25"/>
      <c r="L1533" s="25"/>
      <c r="M1533" s="25"/>
      <c r="N1533" s="25"/>
      <c r="O1533" s="25"/>
      <c r="P1533" s="25"/>
      <c r="Q1533" s="25"/>
      <c r="R1533" s="25"/>
      <c r="S1533" s="25"/>
      <c r="T1533" s="25"/>
      <c r="U1533" s="25"/>
      <c r="V1533" s="25"/>
      <c r="W1533" s="25"/>
      <c r="X1533" s="25"/>
      <c r="Y1533" s="25"/>
      <c r="Z1533" s="25"/>
      <c r="AA1533" s="25"/>
      <c r="AB1533" s="25"/>
      <c r="AC1533" s="25"/>
      <c r="AD1533" s="25"/>
      <c r="AE1533" s="25"/>
      <c r="AF1533" s="25"/>
    </row>
    <row r="1534" spans="1:32" s="2" customFormat="1" ht="15.75" customHeight="1" x14ac:dyDescent="0.25">
      <c r="A1534"/>
      <c r="B1534"/>
      <c r="C1534"/>
      <c r="D1534"/>
      <c r="E1534"/>
      <c r="F1534"/>
      <c r="G1534"/>
      <c r="H1534"/>
      <c r="I1534"/>
      <c r="J1534" s="25"/>
      <c r="K1534" s="25"/>
      <c r="L1534" s="25"/>
      <c r="M1534" s="25"/>
      <c r="N1534" s="25"/>
      <c r="O1534" s="25"/>
      <c r="P1534" s="25"/>
      <c r="Q1534" s="25"/>
      <c r="R1534" s="25"/>
      <c r="S1534" s="25"/>
      <c r="T1534" s="25"/>
      <c r="U1534" s="25"/>
      <c r="V1534" s="25"/>
      <c r="W1534" s="25"/>
      <c r="X1534" s="25"/>
      <c r="Y1534" s="25"/>
      <c r="Z1534" s="25"/>
      <c r="AA1534" s="25"/>
      <c r="AB1534" s="25"/>
      <c r="AC1534" s="25"/>
      <c r="AD1534" s="25"/>
      <c r="AE1534" s="25"/>
      <c r="AF1534" s="25"/>
    </row>
    <row r="1535" spans="1:32" s="2" customFormat="1" ht="15.75" customHeight="1" x14ac:dyDescent="0.25">
      <c r="A1535"/>
      <c r="B1535"/>
      <c r="C1535"/>
      <c r="D1535"/>
      <c r="E1535"/>
      <c r="F1535"/>
      <c r="G1535"/>
      <c r="H1535"/>
      <c r="I1535"/>
      <c r="J1535" s="25"/>
      <c r="K1535" s="25"/>
      <c r="L1535" s="25"/>
      <c r="M1535" s="25"/>
      <c r="N1535" s="25"/>
      <c r="O1535" s="25"/>
      <c r="P1535" s="25"/>
      <c r="Q1535" s="25"/>
      <c r="R1535" s="25"/>
      <c r="S1535" s="25"/>
      <c r="T1535" s="25"/>
      <c r="U1535" s="25"/>
      <c r="V1535" s="25"/>
      <c r="W1535" s="25"/>
      <c r="X1535" s="25"/>
      <c r="Y1535" s="25"/>
      <c r="Z1535" s="25"/>
      <c r="AA1535" s="25"/>
      <c r="AB1535" s="25"/>
      <c r="AC1535" s="25"/>
      <c r="AD1535" s="25"/>
      <c r="AE1535" s="25"/>
      <c r="AF1535" s="25"/>
    </row>
    <row r="1536" spans="1:32" s="2" customFormat="1" ht="15.75" customHeight="1" x14ac:dyDescent="0.25">
      <c r="A1536"/>
      <c r="B1536"/>
      <c r="C1536"/>
      <c r="D1536"/>
      <c r="E1536"/>
      <c r="F1536"/>
      <c r="G1536"/>
      <c r="H1536"/>
      <c r="I1536"/>
      <c r="J1536" s="25"/>
      <c r="K1536" s="25"/>
      <c r="L1536" s="25"/>
      <c r="M1536" s="25"/>
      <c r="N1536" s="25"/>
      <c r="O1536" s="25"/>
      <c r="P1536" s="25"/>
      <c r="Q1536" s="25"/>
      <c r="R1536" s="25"/>
      <c r="S1536" s="25"/>
      <c r="T1536" s="25"/>
      <c r="U1536" s="25"/>
      <c r="V1536" s="25"/>
      <c r="W1536" s="25"/>
      <c r="X1536" s="25"/>
      <c r="Y1536" s="25"/>
      <c r="Z1536" s="25"/>
      <c r="AA1536" s="25"/>
      <c r="AB1536" s="25"/>
      <c r="AC1536" s="25"/>
      <c r="AD1536" s="25"/>
      <c r="AE1536" s="25"/>
      <c r="AF1536" s="25"/>
    </row>
    <row r="1537" spans="1:32" s="2" customFormat="1" ht="31.5" customHeight="1" x14ac:dyDescent="0.25">
      <c r="A1537"/>
      <c r="B1537"/>
      <c r="C1537"/>
      <c r="D1537"/>
      <c r="E1537"/>
      <c r="F1537"/>
      <c r="G1537"/>
      <c r="H1537"/>
      <c r="I1537"/>
      <c r="J1537" s="25"/>
      <c r="K1537" s="25"/>
      <c r="L1537" s="25"/>
      <c r="M1537" s="25"/>
      <c r="N1537" s="25"/>
      <c r="O1537" s="25"/>
      <c r="P1537" s="25"/>
      <c r="Q1537" s="25"/>
      <c r="R1537" s="25"/>
      <c r="S1537" s="25"/>
      <c r="T1537" s="25"/>
      <c r="U1537" s="25"/>
      <c r="V1537" s="25"/>
      <c r="W1537" s="25"/>
      <c r="X1537" s="25"/>
      <c r="Y1537" s="25"/>
      <c r="Z1537" s="25"/>
      <c r="AA1537" s="25"/>
      <c r="AB1537" s="25"/>
      <c r="AC1537" s="25"/>
      <c r="AD1537" s="25"/>
      <c r="AE1537" s="25"/>
      <c r="AF1537" s="25"/>
    </row>
    <row r="1538" spans="1:32" s="2" customFormat="1" ht="15.75" customHeight="1" x14ac:dyDescent="0.25">
      <c r="A1538"/>
      <c r="B1538"/>
      <c r="C1538"/>
      <c r="D1538"/>
      <c r="E1538"/>
      <c r="F1538"/>
      <c r="G1538"/>
      <c r="H1538"/>
      <c r="I1538"/>
      <c r="J1538" s="25"/>
      <c r="K1538" s="25"/>
      <c r="L1538" s="25"/>
      <c r="M1538" s="25"/>
      <c r="N1538" s="25"/>
      <c r="O1538" s="25"/>
      <c r="P1538" s="25"/>
      <c r="Q1538" s="25"/>
      <c r="R1538" s="25"/>
      <c r="S1538" s="25"/>
      <c r="T1538" s="25"/>
      <c r="U1538" s="25"/>
      <c r="V1538" s="25"/>
      <c r="W1538" s="25"/>
      <c r="X1538" s="25"/>
      <c r="Y1538" s="25"/>
      <c r="Z1538" s="25"/>
      <c r="AA1538" s="25"/>
      <c r="AB1538" s="25"/>
      <c r="AC1538" s="25"/>
      <c r="AD1538" s="25"/>
      <c r="AE1538" s="25"/>
      <c r="AF1538" s="25"/>
    </row>
    <row r="1539" spans="1:32" s="2" customFormat="1" ht="31.5" customHeight="1" x14ac:dyDescent="0.25">
      <c r="A1539"/>
      <c r="B1539"/>
      <c r="C1539"/>
      <c r="D1539"/>
      <c r="E1539"/>
      <c r="F1539"/>
      <c r="G1539"/>
      <c r="H1539"/>
      <c r="I1539"/>
      <c r="J1539" s="25"/>
      <c r="K1539" s="25"/>
      <c r="L1539" s="25"/>
      <c r="M1539" s="25"/>
      <c r="N1539" s="25"/>
      <c r="O1539" s="25"/>
      <c r="P1539" s="25"/>
      <c r="Q1539" s="25"/>
      <c r="R1539" s="25"/>
      <c r="S1539" s="25"/>
      <c r="T1539" s="25"/>
      <c r="U1539" s="25"/>
      <c r="V1539" s="25"/>
      <c r="W1539" s="25"/>
      <c r="X1539" s="25"/>
      <c r="Y1539" s="25"/>
      <c r="Z1539" s="25"/>
      <c r="AA1539" s="25"/>
      <c r="AB1539" s="25"/>
      <c r="AC1539" s="25"/>
      <c r="AD1539" s="25"/>
      <c r="AE1539" s="25"/>
      <c r="AF1539" s="25"/>
    </row>
    <row r="1540" spans="1:32" s="2" customFormat="1" ht="15.75" customHeight="1" x14ac:dyDescent="0.25">
      <c r="A1540"/>
      <c r="B1540"/>
      <c r="C1540"/>
      <c r="D1540"/>
      <c r="E1540"/>
      <c r="F1540"/>
      <c r="G1540"/>
      <c r="H1540"/>
      <c r="I1540"/>
      <c r="J1540" s="25"/>
      <c r="K1540" s="25"/>
      <c r="L1540" s="25"/>
      <c r="M1540" s="25"/>
      <c r="N1540" s="25"/>
      <c r="O1540" s="25"/>
      <c r="P1540" s="25"/>
      <c r="Q1540" s="25"/>
      <c r="R1540" s="25"/>
      <c r="S1540" s="25"/>
      <c r="T1540" s="25"/>
      <c r="U1540" s="25"/>
      <c r="V1540" s="25"/>
      <c r="W1540" s="25"/>
      <c r="X1540" s="25"/>
      <c r="Y1540" s="25"/>
      <c r="Z1540" s="25"/>
      <c r="AA1540" s="25"/>
      <c r="AB1540" s="25"/>
      <c r="AC1540" s="25"/>
      <c r="AD1540" s="25"/>
      <c r="AE1540" s="25"/>
      <c r="AF1540" s="25"/>
    </row>
    <row r="1541" spans="1:32" s="2" customFormat="1" ht="15.75" customHeight="1" x14ac:dyDescent="0.25">
      <c r="A1541"/>
      <c r="B1541"/>
      <c r="C1541"/>
      <c r="D1541"/>
      <c r="E1541"/>
      <c r="F1541"/>
      <c r="G1541"/>
      <c r="H1541"/>
      <c r="I1541"/>
      <c r="J1541" s="25"/>
      <c r="K1541" s="25"/>
      <c r="L1541" s="25"/>
      <c r="M1541" s="25"/>
      <c r="N1541" s="25"/>
      <c r="O1541" s="25"/>
      <c r="P1541" s="25"/>
      <c r="Q1541" s="25"/>
      <c r="R1541" s="25"/>
      <c r="S1541" s="25"/>
      <c r="T1541" s="25"/>
      <c r="U1541" s="25"/>
      <c r="V1541" s="25"/>
      <c r="W1541" s="25"/>
      <c r="X1541" s="25"/>
      <c r="Y1541" s="25"/>
      <c r="Z1541" s="25"/>
      <c r="AA1541" s="25"/>
      <c r="AB1541" s="25"/>
      <c r="AC1541" s="25"/>
      <c r="AD1541" s="25"/>
      <c r="AE1541" s="25"/>
      <c r="AF1541" s="25"/>
    </row>
    <row r="1542" spans="1:32" s="2" customFormat="1" ht="15.75" customHeight="1" x14ac:dyDescent="0.25">
      <c r="A1542"/>
      <c r="B1542"/>
      <c r="C1542"/>
      <c r="D1542"/>
      <c r="E1542"/>
      <c r="F1542"/>
      <c r="G1542"/>
      <c r="H1542"/>
      <c r="I1542"/>
      <c r="J1542" s="25"/>
      <c r="K1542" s="25"/>
      <c r="L1542" s="25"/>
      <c r="M1542" s="25"/>
      <c r="N1542" s="25"/>
      <c r="O1542" s="25"/>
      <c r="P1542" s="25"/>
      <c r="Q1542" s="25"/>
      <c r="R1542" s="25"/>
      <c r="S1542" s="25"/>
      <c r="T1542" s="25"/>
      <c r="U1542" s="25"/>
      <c r="V1542" s="25"/>
      <c r="W1542" s="25"/>
      <c r="X1542" s="25"/>
      <c r="Y1542" s="25"/>
      <c r="Z1542" s="25"/>
      <c r="AA1542" s="25"/>
      <c r="AB1542" s="25"/>
      <c r="AC1542" s="25"/>
      <c r="AD1542" s="25"/>
      <c r="AE1542" s="25"/>
      <c r="AF1542" s="25"/>
    </row>
    <row r="1543" spans="1:32" s="2" customFormat="1" ht="15.75" customHeight="1" x14ac:dyDescent="0.25">
      <c r="A1543"/>
      <c r="B1543"/>
      <c r="C1543"/>
      <c r="D1543"/>
      <c r="E1543"/>
      <c r="F1543"/>
      <c r="G1543"/>
      <c r="H1543"/>
      <c r="I1543"/>
      <c r="J1543" s="25"/>
      <c r="K1543" s="25"/>
      <c r="L1543" s="25"/>
      <c r="M1543" s="25"/>
      <c r="N1543" s="25"/>
      <c r="O1543" s="25"/>
      <c r="P1543" s="25"/>
      <c r="Q1543" s="25"/>
      <c r="R1543" s="25"/>
      <c r="S1543" s="25"/>
      <c r="T1543" s="25"/>
      <c r="U1543" s="25"/>
      <c r="V1543" s="25"/>
      <c r="W1543" s="25"/>
      <c r="X1543" s="25"/>
      <c r="Y1543" s="25"/>
      <c r="Z1543" s="25"/>
      <c r="AA1543" s="25"/>
      <c r="AB1543" s="25"/>
      <c r="AC1543" s="25"/>
      <c r="AD1543" s="25"/>
      <c r="AE1543" s="25"/>
      <c r="AF1543" s="25"/>
    </row>
    <row r="1544" spans="1:32" s="2" customFormat="1" ht="15.75" customHeight="1" x14ac:dyDescent="0.25">
      <c r="A1544"/>
      <c r="B1544"/>
      <c r="C1544"/>
      <c r="D1544"/>
      <c r="E1544"/>
      <c r="F1544"/>
      <c r="G1544"/>
      <c r="H1544"/>
      <c r="I1544"/>
      <c r="J1544" s="25"/>
      <c r="K1544" s="25"/>
      <c r="L1544" s="25"/>
      <c r="M1544" s="25"/>
      <c r="N1544" s="25"/>
      <c r="O1544" s="25"/>
      <c r="P1544" s="25"/>
      <c r="Q1544" s="25"/>
      <c r="R1544" s="25"/>
      <c r="S1544" s="25"/>
      <c r="T1544" s="25"/>
      <c r="U1544" s="25"/>
      <c r="V1544" s="25"/>
      <c r="W1544" s="25"/>
      <c r="X1544" s="25"/>
      <c r="Y1544" s="25"/>
      <c r="Z1544" s="25"/>
      <c r="AA1544" s="25"/>
      <c r="AB1544" s="25"/>
      <c r="AC1544" s="25"/>
      <c r="AD1544" s="25"/>
      <c r="AE1544" s="25"/>
      <c r="AF1544" s="25"/>
    </row>
    <row r="1545" spans="1:32" s="2" customFormat="1" ht="31.5" customHeight="1" x14ac:dyDescent="0.25">
      <c r="A1545"/>
      <c r="B1545"/>
      <c r="C1545"/>
      <c r="D1545"/>
      <c r="E1545"/>
      <c r="F1545"/>
      <c r="G1545"/>
      <c r="H1545"/>
      <c r="I1545"/>
      <c r="J1545" s="25"/>
      <c r="K1545" s="25"/>
      <c r="L1545" s="25"/>
      <c r="M1545" s="25"/>
      <c r="N1545" s="25"/>
      <c r="O1545" s="25"/>
      <c r="P1545" s="25"/>
      <c r="Q1545" s="25"/>
      <c r="R1545" s="25"/>
      <c r="S1545" s="25"/>
      <c r="T1545" s="25"/>
      <c r="U1545" s="25"/>
      <c r="V1545" s="25"/>
      <c r="W1545" s="25"/>
      <c r="X1545" s="25"/>
      <c r="Y1545" s="25"/>
      <c r="Z1545" s="25"/>
      <c r="AA1545" s="25"/>
      <c r="AB1545" s="25"/>
      <c r="AC1545" s="25"/>
      <c r="AD1545" s="25"/>
      <c r="AE1545" s="25"/>
      <c r="AF1545" s="25"/>
    </row>
    <row r="1546" spans="1:32" s="2" customFormat="1" ht="31.5" customHeight="1" x14ac:dyDescent="0.25">
      <c r="A1546"/>
      <c r="B1546"/>
      <c r="C1546"/>
      <c r="D1546"/>
      <c r="E1546"/>
      <c r="F1546"/>
      <c r="G1546"/>
      <c r="H1546"/>
      <c r="I1546"/>
      <c r="J1546" s="25"/>
      <c r="K1546" s="25"/>
      <c r="L1546" s="25"/>
      <c r="M1546" s="25"/>
      <c r="N1546" s="25"/>
      <c r="O1546" s="25"/>
      <c r="P1546" s="25"/>
      <c r="Q1546" s="25"/>
      <c r="R1546" s="25"/>
      <c r="S1546" s="25"/>
      <c r="T1546" s="25"/>
      <c r="U1546" s="25"/>
      <c r="V1546" s="25"/>
      <c r="W1546" s="25"/>
      <c r="X1546" s="25"/>
      <c r="Y1546" s="25"/>
      <c r="Z1546" s="25"/>
      <c r="AA1546" s="25"/>
      <c r="AB1546" s="25"/>
      <c r="AC1546" s="25"/>
      <c r="AD1546" s="25"/>
      <c r="AE1546" s="25"/>
      <c r="AF1546" s="25"/>
    </row>
    <row r="1547" spans="1:32" s="2" customFormat="1" ht="31.5" customHeight="1" x14ac:dyDescent="0.25">
      <c r="A1547"/>
      <c r="B1547"/>
      <c r="C1547"/>
      <c r="D1547"/>
      <c r="E1547"/>
      <c r="F1547"/>
      <c r="G1547"/>
      <c r="H1547"/>
      <c r="I1547"/>
      <c r="J1547" s="25"/>
      <c r="K1547" s="25"/>
      <c r="L1547" s="25"/>
      <c r="M1547" s="25"/>
      <c r="N1547" s="25"/>
      <c r="O1547" s="25"/>
      <c r="P1547" s="25"/>
      <c r="Q1547" s="25"/>
      <c r="R1547" s="25"/>
      <c r="S1547" s="25"/>
      <c r="T1547" s="25"/>
      <c r="U1547" s="25"/>
      <c r="V1547" s="25"/>
      <c r="W1547" s="25"/>
      <c r="X1547" s="25"/>
      <c r="Y1547" s="25"/>
      <c r="Z1547" s="25"/>
      <c r="AA1547" s="25"/>
      <c r="AB1547" s="25"/>
      <c r="AC1547" s="25"/>
      <c r="AD1547" s="25"/>
      <c r="AE1547" s="25"/>
      <c r="AF1547" s="25"/>
    </row>
    <row r="1548" spans="1:32" s="2" customFormat="1" ht="31.5" customHeight="1" x14ac:dyDescent="0.25">
      <c r="A1548"/>
      <c r="B1548"/>
      <c r="C1548"/>
      <c r="D1548"/>
      <c r="E1548"/>
      <c r="F1548"/>
      <c r="G1548"/>
      <c r="H1548"/>
      <c r="I1548"/>
      <c r="J1548" s="25"/>
      <c r="K1548" s="25"/>
      <c r="L1548" s="25"/>
      <c r="M1548" s="25"/>
      <c r="N1548" s="25"/>
      <c r="O1548" s="25"/>
      <c r="P1548" s="25"/>
      <c r="Q1548" s="25"/>
      <c r="R1548" s="25"/>
      <c r="S1548" s="25"/>
      <c r="T1548" s="25"/>
      <c r="U1548" s="25"/>
      <c r="V1548" s="25"/>
      <c r="W1548" s="25"/>
      <c r="X1548" s="25"/>
      <c r="Y1548" s="25"/>
      <c r="Z1548" s="25"/>
      <c r="AA1548" s="25"/>
      <c r="AB1548" s="25"/>
      <c r="AC1548" s="25"/>
      <c r="AD1548" s="25"/>
      <c r="AE1548" s="25"/>
      <c r="AF1548" s="25"/>
    </row>
    <row r="1549" spans="1:32" s="2" customFormat="1" ht="31.5" customHeight="1" x14ac:dyDescent="0.25">
      <c r="A1549"/>
      <c r="B1549"/>
      <c r="C1549"/>
      <c r="D1549"/>
      <c r="E1549"/>
      <c r="F1549"/>
      <c r="G1549"/>
      <c r="H1549"/>
      <c r="I1549"/>
      <c r="J1549" s="25"/>
      <c r="K1549" s="25"/>
      <c r="L1549" s="25"/>
      <c r="M1549" s="25"/>
      <c r="N1549" s="25"/>
      <c r="O1549" s="25"/>
      <c r="P1549" s="25"/>
      <c r="Q1549" s="25"/>
      <c r="R1549" s="25"/>
      <c r="S1549" s="25"/>
      <c r="T1549" s="25"/>
      <c r="U1549" s="25"/>
      <c r="V1549" s="25"/>
      <c r="W1549" s="25"/>
      <c r="X1549" s="25"/>
      <c r="Y1549" s="25"/>
      <c r="Z1549" s="25"/>
      <c r="AA1549" s="25"/>
      <c r="AB1549" s="25"/>
      <c r="AC1549" s="25"/>
      <c r="AD1549" s="25"/>
      <c r="AE1549" s="25"/>
      <c r="AF1549" s="25"/>
    </row>
    <row r="1550" spans="1:32" s="2" customFormat="1" ht="31.5" customHeight="1" x14ac:dyDescent="0.25">
      <c r="A1550"/>
      <c r="B1550"/>
      <c r="C1550"/>
      <c r="D1550"/>
      <c r="E1550"/>
      <c r="F1550"/>
      <c r="G1550"/>
      <c r="H1550"/>
      <c r="I1550"/>
      <c r="J1550" s="25"/>
      <c r="K1550" s="25"/>
      <c r="L1550" s="25"/>
      <c r="M1550" s="25"/>
      <c r="N1550" s="25"/>
      <c r="O1550" s="25"/>
      <c r="P1550" s="25"/>
      <c r="Q1550" s="25"/>
      <c r="R1550" s="25"/>
      <c r="S1550" s="25"/>
      <c r="T1550" s="25"/>
      <c r="U1550" s="25"/>
      <c r="V1550" s="25"/>
      <c r="W1550" s="25"/>
      <c r="X1550" s="25"/>
      <c r="Y1550" s="25"/>
      <c r="Z1550" s="25"/>
      <c r="AA1550" s="25"/>
      <c r="AB1550" s="25"/>
      <c r="AC1550" s="25"/>
      <c r="AD1550" s="25"/>
      <c r="AE1550" s="25"/>
      <c r="AF1550" s="25"/>
    </row>
    <row r="1551" spans="1:32" s="2" customFormat="1" ht="31.5" customHeight="1" x14ac:dyDescent="0.25">
      <c r="A1551"/>
      <c r="B1551"/>
      <c r="C1551"/>
      <c r="D1551"/>
      <c r="E1551"/>
      <c r="F1551"/>
      <c r="G1551"/>
      <c r="H1551"/>
      <c r="I1551"/>
      <c r="J1551" s="25"/>
      <c r="K1551" s="25"/>
      <c r="L1551" s="25"/>
      <c r="M1551" s="25"/>
      <c r="N1551" s="25"/>
      <c r="O1551" s="25"/>
      <c r="P1551" s="25"/>
      <c r="Q1551" s="25"/>
      <c r="R1551" s="25"/>
      <c r="S1551" s="25"/>
      <c r="T1551" s="25"/>
      <c r="U1551" s="25"/>
      <c r="V1551" s="25"/>
      <c r="W1551" s="25"/>
      <c r="X1551" s="25"/>
      <c r="Y1551" s="25"/>
      <c r="Z1551" s="25"/>
      <c r="AA1551" s="25"/>
      <c r="AB1551" s="25"/>
      <c r="AC1551" s="25"/>
      <c r="AD1551" s="25"/>
      <c r="AE1551" s="25"/>
      <c r="AF1551" s="25"/>
    </row>
    <row r="1552" spans="1:32" s="2" customFormat="1" ht="31.5" customHeight="1" x14ac:dyDescent="0.25">
      <c r="A1552"/>
      <c r="B1552"/>
      <c r="C1552"/>
      <c r="D1552"/>
      <c r="E1552"/>
      <c r="F1552"/>
      <c r="G1552"/>
      <c r="H1552"/>
      <c r="I1552"/>
      <c r="J1552" s="25"/>
      <c r="K1552" s="25"/>
      <c r="L1552" s="25"/>
      <c r="M1552" s="25"/>
      <c r="N1552" s="25"/>
      <c r="O1552" s="25"/>
      <c r="P1552" s="25"/>
      <c r="Q1552" s="25"/>
      <c r="R1552" s="25"/>
      <c r="S1552" s="25"/>
      <c r="T1552" s="25"/>
      <c r="U1552" s="25"/>
      <c r="V1552" s="25"/>
      <c r="W1552" s="25"/>
      <c r="X1552" s="25"/>
      <c r="Y1552" s="25"/>
      <c r="Z1552" s="25"/>
      <c r="AA1552" s="25"/>
      <c r="AB1552" s="25"/>
      <c r="AC1552" s="25"/>
      <c r="AD1552" s="25"/>
      <c r="AE1552" s="25"/>
      <c r="AF1552" s="25"/>
    </row>
    <row r="1553" spans="1:32" s="2" customFormat="1" ht="31.5" customHeight="1" x14ac:dyDescent="0.25">
      <c r="A1553"/>
      <c r="B1553"/>
      <c r="C1553"/>
      <c r="D1553"/>
      <c r="E1553"/>
      <c r="F1553"/>
      <c r="G1553"/>
      <c r="H1553"/>
      <c r="I1553"/>
      <c r="J1553" s="25"/>
      <c r="K1553" s="25"/>
      <c r="L1553" s="25"/>
      <c r="M1553" s="25"/>
      <c r="N1553" s="25"/>
      <c r="O1553" s="25"/>
      <c r="P1553" s="25"/>
      <c r="Q1553" s="25"/>
      <c r="R1553" s="25"/>
      <c r="S1553" s="25"/>
      <c r="T1553" s="25"/>
      <c r="U1553" s="25"/>
      <c r="V1553" s="25"/>
      <c r="W1553" s="25"/>
      <c r="X1553" s="25"/>
      <c r="Y1553" s="25"/>
      <c r="Z1553" s="25"/>
      <c r="AA1553" s="25"/>
      <c r="AB1553" s="25"/>
      <c r="AC1553" s="25"/>
      <c r="AD1553" s="25"/>
      <c r="AE1553" s="25"/>
      <c r="AF1553" s="25"/>
    </row>
    <row r="1554" spans="1:32" s="2" customFormat="1" ht="31.5" customHeight="1" x14ac:dyDescent="0.25">
      <c r="A1554"/>
      <c r="B1554"/>
      <c r="C1554"/>
      <c r="D1554"/>
      <c r="E1554"/>
      <c r="F1554"/>
      <c r="G1554"/>
      <c r="H1554"/>
      <c r="I1554"/>
      <c r="J1554" s="25"/>
      <c r="K1554" s="25"/>
      <c r="L1554" s="25"/>
      <c r="M1554" s="25"/>
      <c r="N1554" s="25"/>
      <c r="O1554" s="25"/>
      <c r="P1554" s="25"/>
      <c r="Q1554" s="25"/>
      <c r="R1554" s="25"/>
      <c r="S1554" s="25"/>
      <c r="T1554" s="25"/>
      <c r="U1554" s="25"/>
      <c r="V1554" s="25"/>
      <c r="W1554" s="25"/>
      <c r="X1554" s="25"/>
      <c r="Y1554" s="25"/>
      <c r="Z1554" s="25"/>
      <c r="AA1554" s="25"/>
      <c r="AB1554" s="25"/>
      <c r="AC1554" s="25"/>
      <c r="AD1554" s="25"/>
      <c r="AE1554" s="25"/>
      <c r="AF1554" s="25"/>
    </row>
    <row r="1555" spans="1:32" s="2" customFormat="1" ht="47.25" customHeight="1" x14ac:dyDescent="0.25">
      <c r="A1555"/>
      <c r="B1555"/>
      <c r="C1555"/>
      <c r="D1555"/>
      <c r="E1555"/>
      <c r="F1555"/>
      <c r="G1555"/>
      <c r="H1555"/>
      <c r="I1555"/>
      <c r="J1555" s="25"/>
      <c r="K1555" s="25"/>
      <c r="L1555" s="25"/>
      <c r="M1555" s="25"/>
      <c r="N1555" s="25"/>
      <c r="O1555" s="25"/>
      <c r="P1555" s="25"/>
      <c r="Q1555" s="25"/>
      <c r="R1555" s="25"/>
      <c r="S1555" s="25"/>
      <c r="T1555" s="25"/>
      <c r="U1555" s="25"/>
      <c r="V1555" s="25"/>
      <c r="W1555" s="25"/>
      <c r="X1555" s="25"/>
      <c r="Y1555" s="25"/>
      <c r="Z1555" s="25"/>
      <c r="AA1555" s="25"/>
      <c r="AB1555" s="25"/>
      <c r="AC1555" s="25"/>
      <c r="AD1555" s="25"/>
      <c r="AE1555" s="25"/>
      <c r="AF1555" s="25"/>
    </row>
    <row r="1556" spans="1:32" s="2" customFormat="1" ht="94.5" customHeight="1" x14ac:dyDescent="0.25">
      <c r="A1556"/>
      <c r="B1556"/>
      <c r="C1556"/>
      <c r="D1556"/>
      <c r="E1556"/>
      <c r="F1556"/>
      <c r="G1556"/>
      <c r="H1556"/>
      <c r="I1556"/>
      <c r="J1556" s="25"/>
      <c r="K1556" s="25"/>
      <c r="L1556" s="25"/>
      <c r="M1556" s="25"/>
      <c r="N1556" s="25"/>
      <c r="O1556" s="25"/>
      <c r="P1556" s="25"/>
      <c r="Q1556" s="25"/>
      <c r="R1556" s="25"/>
      <c r="S1556" s="25"/>
      <c r="T1556" s="25"/>
      <c r="U1556" s="25"/>
      <c r="V1556" s="25"/>
      <c r="W1556" s="25"/>
      <c r="X1556" s="25"/>
      <c r="Y1556" s="25"/>
      <c r="Z1556" s="25"/>
      <c r="AA1556" s="25"/>
      <c r="AB1556" s="25"/>
      <c r="AC1556" s="25"/>
      <c r="AD1556" s="25"/>
      <c r="AE1556" s="25"/>
      <c r="AF1556" s="25"/>
    </row>
    <row r="1557" spans="1:32" s="2" customFormat="1" ht="15.75" customHeight="1" x14ac:dyDescent="0.25">
      <c r="A1557"/>
      <c r="B1557"/>
      <c r="C1557"/>
      <c r="D1557"/>
      <c r="E1557"/>
      <c r="F1557"/>
      <c r="G1557"/>
      <c r="H1557"/>
      <c r="I1557"/>
      <c r="J1557" s="25"/>
      <c r="K1557" s="25"/>
      <c r="L1557" s="25"/>
      <c r="M1557" s="25"/>
      <c r="N1557" s="25"/>
      <c r="O1557" s="25"/>
      <c r="P1557" s="25"/>
      <c r="Q1557" s="25"/>
      <c r="R1557" s="25"/>
      <c r="S1557" s="25"/>
      <c r="T1557" s="25"/>
      <c r="U1557" s="25"/>
      <c r="V1557" s="25"/>
      <c r="W1557" s="25"/>
      <c r="X1557" s="25"/>
      <c r="Y1557" s="25"/>
      <c r="Z1557" s="25"/>
      <c r="AA1557" s="25"/>
      <c r="AB1557" s="25"/>
      <c r="AC1557" s="25"/>
      <c r="AD1557" s="25"/>
      <c r="AE1557" s="25"/>
      <c r="AF1557" s="25"/>
    </row>
    <row r="1558" spans="1:32" s="2" customFormat="1" ht="31.5" customHeight="1" x14ac:dyDescent="0.25">
      <c r="A1558"/>
      <c r="B1558"/>
      <c r="C1558"/>
      <c r="D1558"/>
      <c r="E1558"/>
      <c r="F1558"/>
      <c r="G1558"/>
      <c r="H1558"/>
      <c r="I1558"/>
      <c r="J1558" s="25"/>
      <c r="K1558" s="25"/>
      <c r="L1558" s="25"/>
      <c r="M1558" s="25"/>
      <c r="N1558" s="25"/>
      <c r="O1558" s="25"/>
      <c r="P1558" s="25"/>
      <c r="Q1558" s="25"/>
      <c r="R1558" s="25"/>
      <c r="S1558" s="25"/>
      <c r="T1558" s="25"/>
      <c r="U1558" s="25"/>
      <c r="V1558" s="25"/>
      <c r="W1558" s="25"/>
      <c r="X1558" s="25"/>
      <c r="Y1558" s="25"/>
      <c r="Z1558" s="25"/>
      <c r="AA1558" s="25"/>
      <c r="AB1558" s="25"/>
      <c r="AC1558" s="25"/>
      <c r="AD1558" s="25"/>
      <c r="AE1558" s="25"/>
      <c r="AF1558" s="25"/>
    </row>
    <row r="1559" spans="1:32" s="2" customFormat="1" ht="31.5" customHeight="1" x14ac:dyDescent="0.25">
      <c r="A1559"/>
      <c r="B1559"/>
      <c r="C1559"/>
      <c r="D1559"/>
      <c r="E1559"/>
      <c r="F1559"/>
      <c r="G1559"/>
      <c r="H1559"/>
      <c r="I1559"/>
      <c r="J1559" s="25"/>
      <c r="K1559" s="25"/>
      <c r="L1559" s="25"/>
      <c r="M1559" s="25"/>
      <c r="N1559" s="25"/>
      <c r="O1559" s="25"/>
      <c r="P1559" s="25"/>
      <c r="Q1559" s="25"/>
      <c r="R1559" s="25"/>
      <c r="S1559" s="25"/>
      <c r="T1559" s="25"/>
      <c r="U1559" s="25"/>
      <c r="V1559" s="25"/>
      <c r="W1559" s="25"/>
      <c r="X1559" s="25"/>
      <c r="Y1559" s="25"/>
      <c r="Z1559" s="25"/>
      <c r="AA1559" s="25"/>
      <c r="AB1559" s="25"/>
      <c r="AC1559" s="25"/>
      <c r="AD1559" s="25"/>
      <c r="AE1559" s="25"/>
      <c r="AF1559" s="25"/>
    </row>
    <row r="1560" spans="1:32" s="2" customFormat="1" ht="31.5" customHeight="1" x14ac:dyDescent="0.25">
      <c r="A1560"/>
      <c r="B1560"/>
      <c r="C1560"/>
      <c r="D1560"/>
      <c r="E1560"/>
      <c r="F1560"/>
      <c r="G1560"/>
      <c r="H1560"/>
      <c r="I1560"/>
      <c r="J1560" s="25"/>
      <c r="K1560" s="25"/>
      <c r="L1560" s="25"/>
      <c r="M1560" s="25"/>
      <c r="N1560" s="25"/>
      <c r="O1560" s="25"/>
      <c r="P1560" s="25"/>
      <c r="Q1560" s="25"/>
      <c r="R1560" s="25"/>
      <c r="S1560" s="25"/>
      <c r="T1560" s="25"/>
      <c r="U1560" s="25"/>
      <c r="V1560" s="25"/>
      <c r="W1560" s="25"/>
      <c r="X1560" s="25"/>
      <c r="Y1560" s="25"/>
      <c r="Z1560" s="25"/>
      <c r="AA1560" s="25"/>
      <c r="AB1560" s="25"/>
      <c r="AC1560" s="25"/>
      <c r="AD1560" s="25"/>
      <c r="AE1560" s="25"/>
      <c r="AF1560" s="25"/>
    </row>
    <row r="1561" spans="1:32" s="2" customFormat="1" ht="31.5" customHeight="1" x14ac:dyDescent="0.25">
      <c r="A1561"/>
      <c r="B1561"/>
      <c r="C1561"/>
      <c r="D1561"/>
      <c r="E1561"/>
      <c r="F1561"/>
      <c r="G1561"/>
      <c r="H1561"/>
      <c r="I1561"/>
      <c r="J1561" s="25"/>
      <c r="K1561" s="25"/>
      <c r="L1561" s="25"/>
      <c r="M1561" s="25"/>
      <c r="N1561" s="25"/>
      <c r="O1561" s="25"/>
      <c r="P1561" s="25"/>
      <c r="Q1561" s="25"/>
      <c r="R1561" s="25"/>
      <c r="S1561" s="25"/>
      <c r="T1561" s="25"/>
      <c r="U1561" s="25"/>
      <c r="V1561" s="25"/>
      <c r="W1561" s="25"/>
      <c r="X1561" s="25"/>
      <c r="Y1561" s="25"/>
      <c r="Z1561" s="25"/>
      <c r="AA1561" s="25"/>
      <c r="AB1561" s="25"/>
      <c r="AC1561" s="25"/>
      <c r="AD1561" s="25"/>
      <c r="AE1561" s="25"/>
      <c r="AF1561" s="25"/>
    </row>
    <row r="1562" spans="1:32" s="2" customFormat="1" ht="15.75" customHeight="1" x14ac:dyDescent="0.25">
      <c r="A1562"/>
      <c r="B1562"/>
      <c r="C1562"/>
      <c r="D1562"/>
      <c r="E1562"/>
      <c r="F1562"/>
      <c r="G1562"/>
      <c r="H1562"/>
      <c r="I1562"/>
      <c r="J1562" s="25"/>
      <c r="K1562" s="25"/>
      <c r="L1562" s="25"/>
      <c r="M1562" s="25"/>
      <c r="N1562" s="25"/>
      <c r="O1562" s="25"/>
      <c r="P1562" s="25"/>
      <c r="Q1562" s="25"/>
      <c r="R1562" s="25"/>
      <c r="S1562" s="25"/>
      <c r="T1562" s="25"/>
      <c r="U1562" s="25"/>
      <c r="V1562" s="25"/>
      <c r="W1562" s="25"/>
      <c r="X1562" s="25"/>
      <c r="Y1562" s="25"/>
      <c r="Z1562" s="25"/>
      <c r="AA1562" s="25"/>
      <c r="AB1562" s="25"/>
      <c r="AC1562" s="25"/>
      <c r="AD1562" s="25"/>
      <c r="AE1562" s="25"/>
      <c r="AF1562" s="25"/>
    </row>
    <row r="1563" spans="1:32" s="2" customFormat="1" ht="15.75" customHeight="1" x14ac:dyDescent="0.25">
      <c r="A1563"/>
      <c r="B1563"/>
      <c r="C1563"/>
      <c r="D1563"/>
      <c r="E1563"/>
      <c r="F1563"/>
      <c r="G1563"/>
      <c r="H1563"/>
      <c r="I1563"/>
      <c r="J1563" s="25"/>
      <c r="K1563" s="25"/>
      <c r="L1563" s="25"/>
      <c r="M1563" s="25"/>
      <c r="N1563" s="25"/>
      <c r="O1563" s="25"/>
      <c r="P1563" s="25"/>
      <c r="Q1563" s="25"/>
      <c r="R1563" s="25"/>
      <c r="S1563" s="25"/>
      <c r="T1563" s="25"/>
      <c r="U1563" s="25"/>
      <c r="V1563" s="25"/>
      <c r="W1563" s="25"/>
      <c r="X1563" s="25"/>
      <c r="Y1563" s="25"/>
      <c r="Z1563" s="25"/>
      <c r="AA1563" s="25"/>
      <c r="AB1563" s="25"/>
      <c r="AC1563" s="25"/>
      <c r="AD1563" s="25"/>
      <c r="AE1563" s="25"/>
      <c r="AF1563" s="25"/>
    </row>
    <row r="1564" spans="1:32" s="2" customFormat="1" ht="15.75" customHeight="1" x14ac:dyDescent="0.25">
      <c r="A1564"/>
      <c r="B1564"/>
      <c r="C1564"/>
      <c r="D1564"/>
      <c r="E1564"/>
      <c r="F1564"/>
      <c r="G1564"/>
      <c r="H1564"/>
      <c r="I1564"/>
      <c r="J1564" s="25"/>
      <c r="K1564" s="25"/>
      <c r="L1564" s="25"/>
      <c r="M1564" s="25"/>
      <c r="N1564" s="25"/>
      <c r="O1564" s="25"/>
      <c r="P1564" s="25"/>
      <c r="Q1564" s="25"/>
      <c r="R1564" s="25"/>
      <c r="S1564" s="25"/>
      <c r="T1564" s="25"/>
      <c r="U1564" s="25"/>
      <c r="V1564" s="25"/>
      <c r="W1564" s="25"/>
      <c r="X1564" s="25"/>
      <c r="Y1564" s="25"/>
      <c r="Z1564" s="25"/>
      <c r="AA1564" s="25"/>
      <c r="AB1564" s="25"/>
      <c r="AC1564" s="25"/>
      <c r="AD1564" s="25"/>
      <c r="AE1564" s="25"/>
      <c r="AF1564" s="25"/>
    </row>
    <row r="1565" spans="1:32" s="2" customFormat="1" ht="15.75" customHeight="1" x14ac:dyDescent="0.25">
      <c r="A1565"/>
      <c r="B1565"/>
      <c r="C1565"/>
      <c r="D1565"/>
      <c r="E1565"/>
      <c r="F1565"/>
      <c r="G1565"/>
      <c r="H1565"/>
      <c r="I1565"/>
      <c r="J1565" s="25"/>
      <c r="K1565" s="25"/>
      <c r="L1565" s="25"/>
      <c r="M1565" s="25"/>
      <c r="N1565" s="25"/>
      <c r="O1565" s="25"/>
      <c r="P1565" s="25"/>
      <c r="Q1565" s="25"/>
      <c r="R1565" s="25"/>
      <c r="S1565" s="25"/>
      <c r="T1565" s="25"/>
      <c r="U1565" s="25"/>
      <c r="V1565" s="25"/>
      <c r="W1565" s="25"/>
      <c r="X1565" s="25"/>
      <c r="Y1565" s="25"/>
      <c r="Z1565" s="25"/>
      <c r="AA1565" s="25"/>
      <c r="AB1565" s="25"/>
      <c r="AC1565" s="25"/>
      <c r="AD1565" s="25"/>
      <c r="AE1565" s="25"/>
      <c r="AF1565" s="25"/>
    </row>
    <row r="1566" spans="1:32" s="2" customFormat="1" ht="15.75" customHeight="1" x14ac:dyDescent="0.25">
      <c r="A1566"/>
      <c r="B1566"/>
      <c r="C1566"/>
      <c r="D1566"/>
      <c r="E1566"/>
      <c r="F1566"/>
      <c r="G1566"/>
      <c r="H1566"/>
      <c r="I1566"/>
      <c r="J1566" s="25"/>
      <c r="K1566" s="25"/>
      <c r="L1566" s="25"/>
      <c r="M1566" s="25"/>
      <c r="N1566" s="25"/>
      <c r="O1566" s="25"/>
      <c r="P1566" s="25"/>
      <c r="Q1566" s="25"/>
      <c r="R1566" s="25"/>
      <c r="S1566" s="25"/>
      <c r="T1566" s="25"/>
      <c r="U1566" s="25"/>
      <c r="V1566" s="25"/>
      <c r="W1566" s="25"/>
      <c r="X1566" s="25"/>
      <c r="Y1566" s="25"/>
      <c r="Z1566" s="25"/>
      <c r="AA1566" s="25"/>
      <c r="AB1566" s="25"/>
      <c r="AC1566" s="25"/>
      <c r="AD1566" s="25"/>
      <c r="AE1566" s="25"/>
      <c r="AF1566" s="25"/>
    </row>
    <row r="1567" spans="1:32" s="2" customFormat="1" ht="15.75" customHeight="1" x14ac:dyDescent="0.25">
      <c r="A1567"/>
      <c r="B1567"/>
      <c r="C1567"/>
      <c r="D1567"/>
      <c r="E1567"/>
      <c r="F1567"/>
      <c r="G1567"/>
      <c r="H1567"/>
      <c r="I1567"/>
      <c r="J1567" s="25"/>
      <c r="K1567" s="25"/>
      <c r="L1567" s="25"/>
      <c r="M1567" s="25"/>
      <c r="N1567" s="25"/>
      <c r="O1567" s="25"/>
      <c r="P1567" s="25"/>
      <c r="Q1567" s="25"/>
      <c r="R1567" s="25"/>
      <c r="S1567" s="25"/>
      <c r="T1567" s="25"/>
      <c r="U1567" s="25"/>
      <c r="V1567" s="25"/>
      <c r="W1567" s="25"/>
      <c r="X1567" s="25"/>
      <c r="Y1567" s="25"/>
      <c r="Z1567" s="25"/>
      <c r="AA1567" s="25"/>
      <c r="AB1567" s="25"/>
      <c r="AC1567" s="25"/>
      <c r="AD1567" s="25"/>
      <c r="AE1567" s="25"/>
      <c r="AF1567" s="25"/>
    </row>
    <row r="1568" spans="1:32" s="2" customFormat="1" ht="15.75" customHeight="1" x14ac:dyDescent="0.25">
      <c r="A1568"/>
      <c r="B1568"/>
      <c r="C1568"/>
      <c r="D1568"/>
      <c r="E1568"/>
      <c r="F1568"/>
      <c r="G1568"/>
      <c r="H1568"/>
      <c r="I1568"/>
      <c r="J1568" s="25"/>
      <c r="K1568" s="25"/>
      <c r="L1568" s="25"/>
      <c r="M1568" s="25"/>
      <c r="N1568" s="25"/>
      <c r="O1568" s="25"/>
      <c r="P1568" s="25"/>
      <c r="Q1568" s="25"/>
      <c r="R1568" s="25"/>
      <c r="S1568" s="25"/>
      <c r="T1568" s="25"/>
      <c r="U1568" s="25"/>
      <c r="V1568" s="25"/>
      <c r="W1568" s="25"/>
      <c r="X1568" s="25"/>
      <c r="Y1568" s="25"/>
      <c r="Z1568" s="25"/>
      <c r="AA1568" s="25"/>
      <c r="AB1568" s="25"/>
      <c r="AC1568" s="25"/>
      <c r="AD1568" s="25"/>
      <c r="AE1568" s="25"/>
      <c r="AF1568" s="25"/>
    </row>
    <row r="1569" spans="1:32" s="2" customFormat="1" ht="15.75" customHeight="1" x14ac:dyDescent="0.25">
      <c r="A1569"/>
      <c r="B1569"/>
      <c r="C1569"/>
      <c r="D1569"/>
      <c r="E1569"/>
      <c r="F1569"/>
      <c r="G1569"/>
      <c r="H1569"/>
      <c r="I1569"/>
      <c r="J1569" s="25"/>
      <c r="K1569" s="25"/>
      <c r="L1569" s="25"/>
      <c r="M1569" s="25"/>
      <c r="N1569" s="25"/>
      <c r="O1569" s="25"/>
      <c r="P1569" s="25"/>
      <c r="Q1569" s="25"/>
      <c r="R1569" s="25"/>
      <c r="S1569" s="25"/>
      <c r="T1569" s="25"/>
      <c r="U1569" s="25"/>
      <c r="V1569" s="25"/>
      <c r="W1569" s="25"/>
      <c r="X1569" s="25"/>
      <c r="Y1569" s="25"/>
      <c r="Z1569" s="25"/>
      <c r="AA1569" s="25"/>
      <c r="AB1569" s="25"/>
      <c r="AC1569" s="25"/>
      <c r="AD1569" s="25"/>
      <c r="AE1569" s="25"/>
      <c r="AF1569" s="25"/>
    </row>
    <row r="1570" spans="1:32" s="2" customFormat="1" ht="15.75" customHeight="1" x14ac:dyDescent="0.25">
      <c r="A1570"/>
      <c r="B1570"/>
      <c r="C1570"/>
      <c r="D1570"/>
      <c r="E1570"/>
      <c r="F1570"/>
      <c r="G1570"/>
      <c r="H1570"/>
      <c r="I1570"/>
      <c r="J1570" s="25"/>
      <c r="K1570" s="25"/>
      <c r="L1570" s="25"/>
      <c r="M1570" s="25"/>
      <c r="N1570" s="25"/>
      <c r="O1570" s="25"/>
      <c r="P1570" s="25"/>
      <c r="Q1570" s="25"/>
      <c r="R1570" s="25"/>
      <c r="S1570" s="25"/>
      <c r="T1570" s="25"/>
      <c r="U1570" s="25"/>
      <c r="V1570" s="25"/>
      <c r="W1570" s="25"/>
      <c r="X1570" s="25"/>
      <c r="Y1570" s="25"/>
      <c r="Z1570" s="25"/>
      <c r="AA1570" s="25"/>
      <c r="AB1570" s="25"/>
      <c r="AC1570" s="25"/>
      <c r="AD1570" s="25"/>
      <c r="AE1570" s="25"/>
      <c r="AF1570" s="25"/>
    </row>
    <row r="1571" spans="1:32" s="2" customFormat="1" ht="31.5" customHeight="1" x14ac:dyDescent="0.25">
      <c r="A1571"/>
      <c r="B1571"/>
      <c r="C1571"/>
      <c r="D1571"/>
      <c r="E1571"/>
      <c r="F1571"/>
      <c r="G1571"/>
      <c r="H1571"/>
      <c r="I1571"/>
      <c r="J1571" s="25"/>
      <c r="K1571" s="25"/>
      <c r="L1571" s="25"/>
      <c r="M1571" s="25"/>
      <c r="N1571" s="25"/>
      <c r="O1571" s="25"/>
      <c r="P1571" s="25"/>
      <c r="Q1571" s="25"/>
      <c r="R1571" s="25"/>
      <c r="S1571" s="25"/>
      <c r="T1571" s="25"/>
      <c r="U1571" s="25"/>
      <c r="V1571" s="25"/>
      <c r="W1571" s="25"/>
      <c r="X1571" s="25"/>
      <c r="Y1571" s="25"/>
      <c r="Z1571" s="25"/>
      <c r="AA1571" s="25"/>
      <c r="AB1571" s="25"/>
      <c r="AC1571" s="25"/>
      <c r="AD1571" s="25"/>
      <c r="AE1571" s="25"/>
      <c r="AF1571" s="25"/>
    </row>
    <row r="1572" spans="1:32" s="2" customFormat="1" ht="31.5" customHeight="1" x14ac:dyDescent="0.25">
      <c r="A1572"/>
      <c r="B1572"/>
      <c r="C1572"/>
      <c r="D1572"/>
      <c r="E1572"/>
      <c r="F1572"/>
      <c r="G1572"/>
      <c r="H1572"/>
      <c r="I1572"/>
      <c r="J1572" s="25"/>
      <c r="K1572" s="25"/>
      <c r="L1572" s="25"/>
      <c r="M1572" s="25"/>
      <c r="N1572" s="25"/>
      <c r="O1572" s="25"/>
      <c r="P1572" s="25"/>
      <c r="Q1572" s="25"/>
      <c r="R1572" s="25"/>
      <c r="S1572" s="25"/>
      <c r="T1572" s="25"/>
      <c r="U1572" s="25"/>
      <c r="V1572" s="25"/>
      <c r="W1572" s="25"/>
      <c r="X1572" s="25"/>
      <c r="Y1572" s="25"/>
      <c r="Z1572" s="25"/>
      <c r="AA1572" s="25"/>
      <c r="AB1572" s="25"/>
      <c r="AC1572" s="25"/>
      <c r="AD1572" s="25"/>
      <c r="AE1572" s="25"/>
      <c r="AF1572" s="25"/>
    </row>
    <row r="1573" spans="1:32" s="2" customFormat="1" ht="15.75" customHeight="1" x14ac:dyDescent="0.25">
      <c r="A1573"/>
      <c r="B1573"/>
      <c r="C1573"/>
      <c r="D1573"/>
      <c r="E1573"/>
      <c r="F1573"/>
      <c r="G1573"/>
      <c r="H1573"/>
      <c r="I1573"/>
      <c r="J1573" s="25"/>
      <c r="K1573" s="25"/>
      <c r="L1573" s="25"/>
      <c r="M1573" s="25"/>
      <c r="N1573" s="25"/>
      <c r="O1573" s="25"/>
      <c r="P1573" s="25"/>
      <c r="Q1573" s="25"/>
      <c r="R1573" s="25"/>
      <c r="S1573" s="25"/>
      <c r="T1573" s="25"/>
      <c r="U1573" s="25"/>
      <c r="V1573" s="25"/>
      <c r="W1573" s="25"/>
      <c r="X1573" s="25"/>
      <c r="Y1573" s="25"/>
      <c r="Z1573" s="25"/>
      <c r="AA1573" s="25"/>
      <c r="AB1573" s="25"/>
      <c r="AC1573" s="25"/>
      <c r="AD1573" s="25"/>
      <c r="AE1573" s="25"/>
      <c r="AF1573" s="25"/>
    </row>
    <row r="1574" spans="1:32" s="2" customFormat="1" ht="31.5" customHeight="1" x14ac:dyDescent="0.25">
      <c r="A1574"/>
      <c r="B1574"/>
      <c r="C1574"/>
      <c r="D1574"/>
      <c r="E1574"/>
      <c r="F1574"/>
      <c r="G1574"/>
      <c r="H1574"/>
      <c r="I1574"/>
      <c r="J1574" s="25"/>
      <c r="K1574" s="25"/>
      <c r="L1574" s="25"/>
      <c r="M1574" s="25"/>
      <c r="N1574" s="25"/>
      <c r="O1574" s="25"/>
      <c r="P1574" s="25"/>
      <c r="Q1574" s="25"/>
      <c r="R1574" s="25"/>
      <c r="S1574" s="25"/>
      <c r="T1574" s="25"/>
      <c r="U1574" s="25"/>
      <c r="V1574" s="25"/>
      <c r="W1574" s="25"/>
      <c r="X1574" s="25"/>
      <c r="Y1574" s="25"/>
      <c r="Z1574" s="25"/>
      <c r="AA1574" s="25"/>
      <c r="AB1574" s="25"/>
      <c r="AC1574" s="25"/>
      <c r="AD1574" s="25"/>
      <c r="AE1574" s="25"/>
      <c r="AF1574" s="25"/>
    </row>
    <row r="1575" spans="1:32" s="2" customFormat="1" ht="15.75" customHeight="1" x14ac:dyDescent="0.25">
      <c r="A1575"/>
      <c r="B1575"/>
      <c r="C1575"/>
      <c r="D1575"/>
      <c r="E1575"/>
      <c r="F1575"/>
      <c r="G1575"/>
      <c r="H1575"/>
      <c r="I1575"/>
      <c r="J1575" s="25"/>
      <c r="K1575" s="25"/>
      <c r="L1575" s="25"/>
      <c r="M1575" s="25"/>
      <c r="N1575" s="25"/>
      <c r="O1575" s="25"/>
      <c r="P1575" s="25"/>
      <c r="Q1575" s="25"/>
      <c r="R1575" s="25"/>
      <c r="S1575" s="25"/>
      <c r="T1575" s="25"/>
      <c r="U1575" s="25"/>
      <c r="V1575" s="25"/>
      <c r="W1575" s="25"/>
      <c r="X1575" s="25"/>
      <c r="Y1575" s="25"/>
      <c r="Z1575" s="25"/>
      <c r="AA1575" s="25"/>
      <c r="AB1575" s="25"/>
      <c r="AC1575" s="25"/>
      <c r="AD1575" s="25"/>
      <c r="AE1575" s="25"/>
      <c r="AF1575" s="25"/>
    </row>
    <row r="1576" spans="1:32" s="2" customFormat="1" ht="15.75" customHeight="1" x14ac:dyDescent="0.25">
      <c r="A1576"/>
      <c r="B1576"/>
      <c r="C1576"/>
      <c r="D1576"/>
      <c r="E1576"/>
      <c r="F1576"/>
      <c r="G1576"/>
      <c r="H1576"/>
      <c r="I1576"/>
      <c r="J1576" s="25"/>
      <c r="K1576" s="25"/>
      <c r="L1576" s="25"/>
      <c r="M1576" s="25"/>
      <c r="N1576" s="25"/>
      <c r="O1576" s="25"/>
      <c r="P1576" s="25"/>
      <c r="Q1576" s="25"/>
      <c r="R1576" s="25"/>
      <c r="S1576" s="25"/>
      <c r="T1576" s="25"/>
      <c r="U1576" s="25"/>
      <c r="V1576" s="25"/>
      <c r="W1576" s="25"/>
      <c r="X1576" s="25"/>
      <c r="Y1576" s="25"/>
      <c r="Z1576" s="25"/>
      <c r="AA1576" s="25"/>
      <c r="AB1576" s="25"/>
      <c r="AC1576" s="25"/>
      <c r="AD1576" s="25"/>
      <c r="AE1576" s="25"/>
      <c r="AF1576" s="25"/>
    </row>
    <row r="1577" spans="1:32" s="2" customFormat="1" ht="15.75" customHeight="1" x14ac:dyDescent="0.25">
      <c r="A1577"/>
      <c r="B1577"/>
      <c r="C1577"/>
      <c r="D1577"/>
      <c r="E1577"/>
      <c r="F1577"/>
      <c r="G1577"/>
      <c r="H1577"/>
      <c r="I1577"/>
      <c r="J1577" s="25"/>
      <c r="K1577" s="25"/>
      <c r="L1577" s="25"/>
      <c r="M1577" s="25"/>
      <c r="N1577" s="25"/>
      <c r="O1577" s="25"/>
      <c r="P1577" s="25"/>
      <c r="Q1577" s="25"/>
      <c r="R1577" s="25"/>
      <c r="S1577" s="25"/>
      <c r="T1577" s="25"/>
      <c r="U1577" s="25"/>
      <c r="V1577" s="25"/>
      <c r="W1577" s="25"/>
      <c r="X1577" s="25"/>
      <c r="Y1577" s="25"/>
      <c r="Z1577" s="25"/>
      <c r="AA1577" s="25"/>
      <c r="AB1577" s="25"/>
      <c r="AC1577" s="25"/>
      <c r="AD1577" s="25"/>
      <c r="AE1577" s="25"/>
      <c r="AF1577" s="25"/>
    </row>
    <row r="1578" spans="1:32" s="2" customFormat="1" ht="15.75" customHeight="1" x14ac:dyDescent="0.25">
      <c r="A1578"/>
      <c r="B1578"/>
      <c r="C1578"/>
      <c r="D1578"/>
      <c r="E1578"/>
      <c r="F1578"/>
      <c r="G1578"/>
      <c r="H1578"/>
      <c r="I1578"/>
      <c r="J1578" s="25"/>
      <c r="K1578" s="25"/>
      <c r="L1578" s="25"/>
      <c r="M1578" s="25"/>
      <c r="N1578" s="25"/>
      <c r="O1578" s="25"/>
      <c r="P1578" s="25"/>
      <c r="Q1578" s="25"/>
      <c r="R1578" s="25"/>
      <c r="S1578" s="25"/>
      <c r="T1578" s="25"/>
      <c r="U1578" s="25"/>
      <c r="V1578" s="25"/>
      <c r="W1578" s="25"/>
      <c r="X1578" s="25"/>
      <c r="Y1578" s="25"/>
      <c r="Z1578" s="25"/>
      <c r="AA1578" s="25"/>
      <c r="AB1578" s="25"/>
      <c r="AC1578" s="25"/>
      <c r="AD1578" s="25"/>
      <c r="AE1578" s="25"/>
      <c r="AF1578" s="25"/>
    </row>
    <row r="1579" spans="1:32" s="2" customFormat="1" ht="15.75" customHeight="1" x14ac:dyDescent="0.25">
      <c r="A1579"/>
      <c r="B1579"/>
      <c r="C1579"/>
      <c r="D1579"/>
      <c r="E1579"/>
      <c r="F1579"/>
      <c r="G1579"/>
      <c r="H1579"/>
      <c r="I1579"/>
      <c r="J1579" s="25"/>
      <c r="K1579" s="25"/>
      <c r="L1579" s="25"/>
      <c r="M1579" s="25"/>
      <c r="N1579" s="25"/>
      <c r="O1579" s="25"/>
      <c r="P1579" s="25"/>
      <c r="Q1579" s="25"/>
      <c r="R1579" s="25"/>
      <c r="S1579" s="25"/>
      <c r="T1579" s="25"/>
      <c r="U1579" s="25"/>
      <c r="V1579" s="25"/>
      <c r="W1579" s="25"/>
      <c r="X1579" s="25"/>
      <c r="Y1579" s="25"/>
      <c r="Z1579" s="25"/>
      <c r="AA1579" s="25"/>
      <c r="AB1579" s="25"/>
      <c r="AC1579" s="25"/>
      <c r="AD1579" s="25"/>
      <c r="AE1579" s="25"/>
      <c r="AF1579" s="25"/>
    </row>
    <row r="1580" spans="1:32" s="2" customFormat="1" ht="15.75" customHeight="1" x14ac:dyDescent="0.25">
      <c r="A1580"/>
      <c r="B1580"/>
      <c r="C1580"/>
      <c r="D1580"/>
      <c r="E1580"/>
      <c r="F1580"/>
      <c r="G1580"/>
      <c r="H1580"/>
      <c r="I1580"/>
      <c r="J1580" s="25"/>
      <c r="K1580" s="25"/>
      <c r="L1580" s="25"/>
      <c r="M1580" s="25"/>
      <c r="N1580" s="25"/>
      <c r="O1580" s="25"/>
      <c r="P1580" s="25"/>
      <c r="Q1580" s="25"/>
      <c r="R1580" s="25"/>
      <c r="S1580" s="25"/>
      <c r="T1580" s="25"/>
      <c r="U1580" s="25"/>
      <c r="V1580" s="25"/>
      <c r="W1580" s="25"/>
      <c r="X1580" s="25"/>
      <c r="Y1580" s="25"/>
      <c r="Z1580" s="25"/>
      <c r="AA1580" s="25"/>
      <c r="AB1580" s="25"/>
      <c r="AC1580" s="25"/>
      <c r="AD1580" s="25"/>
      <c r="AE1580" s="25"/>
      <c r="AF1580" s="25"/>
    </row>
    <row r="1581" spans="1:32" s="2" customFormat="1" ht="63" customHeight="1" x14ac:dyDescent="0.25">
      <c r="A1581"/>
      <c r="B1581"/>
      <c r="C1581"/>
      <c r="D1581"/>
      <c r="E1581"/>
      <c r="F1581"/>
      <c r="G1581"/>
      <c r="H1581"/>
      <c r="I1581"/>
      <c r="J1581" s="25"/>
      <c r="K1581" s="25"/>
      <c r="L1581" s="25"/>
      <c r="M1581" s="25"/>
      <c r="N1581" s="25"/>
      <c r="O1581" s="25"/>
      <c r="P1581" s="25"/>
      <c r="Q1581" s="25"/>
      <c r="R1581" s="25"/>
      <c r="S1581" s="25"/>
      <c r="T1581" s="25"/>
      <c r="U1581" s="25"/>
      <c r="V1581" s="25"/>
      <c r="W1581" s="25"/>
      <c r="X1581" s="25"/>
      <c r="Y1581" s="25"/>
      <c r="Z1581" s="25"/>
      <c r="AA1581" s="25"/>
      <c r="AB1581" s="25"/>
      <c r="AC1581" s="25"/>
      <c r="AD1581" s="25"/>
      <c r="AE1581" s="25"/>
      <c r="AF1581" s="25"/>
    </row>
  </sheetData>
  <mergeCells count="13">
    <mergeCell ref="A11:I11"/>
    <mergeCell ref="A5:I5"/>
    <mergeCell ref="A6:I6"/>
    <mergeCell ref="A8:I8"/>
    <mergeCell ref="A9:I9"/>
    <mergeCell ref="A10:I10"/>
    <mergeCell ref="I13:I14"/>
    <mergeCell ref="A13:A14"/>
    <mergeCell ref="B13:B14"/>
    <mergeCell ref="C13:E13"/>
    <mergeCell ref="F13:F14"/>
    <mergeCell ref="G13:G14"/>
    <mergeCell ref="H13:H14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53" firstPageNumber="7" fitToHeight="10" orientation="portrait" useFirstPageNumber="1" r:id="rId1"/>
  <headerFooter>
    <oddHeader>&amp;C&amp;P</oddHeader>
  </headerFooter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Силаева Юлия Владимировна</dc:creator>
  <cp:lastModifiedBy>Серов Михаил Александрович</cp:lastModifiedBy>
  <cp:lastPrinted>2017-07-01T13:53:04Z</cp:lastPrinted>
  <dcterms:created xsi:type="dcterms:W3CDTF">2016-06-22T07:41:16Z</dcterms:created>
  <dcterms:modified xsi:type="dcterms:W3CDTF">2020-02-26T12:06:44Z</dcterms:modified>
</cp:coreProperties>
</file>